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25" yWindow="-120" windowWidth="24240" windowHeight="8985" tabRatio="910" firstSheet="5" activeTab="36"/>
  </bookViews>
  <sheets>
    <sheet name="Contexte de l'enseignement" sheetId="21" r:id="rId1"/>
    <sheet name="Notice" sheetId="22" r:id="rId2"/>
    <sheet name="Programme" sheetId="17" r:id="rId3"/>
    <sheet name="Problématiques_compétences" sheetId="6" r:id="rId4"/>
    <sheet name="Progression_Cycle4" sheetId="18" r:id="rId5"/>
    <sheet name="Générateur de séquences" sheetId="15" r:id="rId6"/>
    <sheet name="s1" sheetId="29" r:id="rId7"/>
    <sheet name="s2" sheetId="28" r:id="rId8"/>
    <sheet name="s3" sheetId="30" r:id="rId9"/>
    <sheet name="s4" sheetId="31" r:id="rId10"/>
    <sheet name="s5" sheetId="32" r:id="rId11"/>
    <sheet name="s6" sheetId="33" r:id="rId12"/>
    <sheet name="s7" sheetId="34" r:id="rId13"/>
    <sheet name="s8" sheetId="35" r:id="rId14"/>
    <sheet name="s9" sheetId="36" r:id="rId15"/>
    <sheet name="s10" sheetId="37" r:id="rId16"/>
    <sheet name="s11" sheetId="38" r:id="rId17"/>
    <sheet name="s12" sheetId="39" r:id="rId18"/>
    <sheet name="s13" sheetId="40" r:id="rId19"/>
    <sheet name="s14" sheetId="41" r:id="rId20"/>
    <sheet name="s15" sheetId="42" r:id="rId21"/>
    <sheet name="s16" sheetId="43" r:id="rId22"/>
    <sheet name="s17" sheetId="44" r:id="rId23"/>
    <sheet name="s18" sheetId="45" r:id="rId24"/>
    <sheet name="s19" sheetId="46" r:id="rId25"/>
    <sheet name="s20" sheetId="47" r:id="rId26"/>
    <sheet name="s21" sheetId="48" r:id="rId27"/>
    <sheet name="s22" sheetId="49" r:id="rId28"/>
    <sheet name="s23" sheetId="50" r:id="rId29"/>
    <sheet name="s24" sheetId="51" r:id="rId30"/>
    <sheet name="s25" sheetId="52" r:id="rId31"/>
    <sheet name="s26" sheetId="53" r:id="rId32"/>
    <sheet name="s27" sheetId="54" r:id="rId33"/>
    <sheet name="s28" sheetId="55" r:id="rId34"/>
    <sheet name="s29" sheetId="56" r:id="rId35"/>
    <sheet name="s30" sheetId="57" r:id="rId36"/>
    <sheet name="s31" sheetId="58" r:id="rId37"/>
  </sheets>
  <calcPr calcId="145621"/>
</workbook>
</file>

<file path=xl/calcChain.xml><?xml version="1.0" encoding="utf-8"?>
<calcChain xmlns="http://schemas.openxmlformats.org/spreadsheetml/2006/main">
  <c r="N2" i="58" l="1"/>
  <c r="B2" i="58"/>
  <c r="A6" i="58" a="1"/>
  <c r="A4" i="58" a="1"/>
  <c r="A8" i="58" a="1"/>
  <c r="A10" i="58" a="1"/>
  <c r="A4" i="58" l="1"/>
  <c r="A10" i="58"/>
  <c r="A8" i="58"/>
  <c r="A6" i="58"/>
  <c r="N2" i="57"/>
  <c r="B2" i="57"/>
  <c r="N2" i="56"/>
  <c r="B2" i="56"/>
  <c r="N2" i="55"/>
  <c r="B2" i="55"/>
  <c r="N2" i="54"/>
  <c r="B2" i="54"/>
  <c r="N2" i="53"/>
  <c r="B2" i="53"/>
  <c r="N2" i="52"/>
  <c r="B2" i="52"/>
  <c r="N2" i="51"/>
  <c r="B2" i="51"/>
  <c r="N2" i="50"/>
  <c r="B2" i="50"/>
  <c r="N2" i="49"/>
  <c r="B2" i="49"/>
  <c r="N2" i="48"/>
  <c r="B2" i="48"/>
  <c r="N2" i="47"/>
  <c r="B2" i="47"/>
  <c r="N2" i="46"/>
  <c r="B2" i="46"/>
  <c r="N2" i="45"/>
  <c r="B2" i="45"/>
  <c r="N2" i="44"/>
  <c r="B2" i="44"/>
  <c r="N2" i="43"/>
  <c r="B2" i="43"/>
  <c r="N2" i="42"/>
  <c r="B2" i="42"/>
  <c r="N2" i="41"/>
  <c r="B2" i="41"/>
  <c r="N2" i="40"/>
  <c r="B2" i="40"/>
  <c r="N2" i="39"/>
  <c r="B2" i="39"/>
  <c r="N2" i="38"/>
  <c r="B2" i="38"/>
  <c r="N2" i="37"/>
  <c r="B2" i="37"/>
  <c r="N2" i="36"/>
  <c r="B2" i="36"/>
  <c r="N2" i="35"/>
  <c r="B2" i="35"/>
  <c r="N2" i="34"/>
  <c r="B2" i="34"/>
  <c r="N2" i="33"/>
  <c r="B2" i="33"/>
  <c r="N2" i="32"/>
  <c r="B2" i="32"/>
  <c r="N2" i="31"/>
  <c r="B2" i="31"/>
  <c r="N2" i="30"/>
  <c r="B2" i="30"/>
  <c r="N2" i="29"/>
  <c r="B2" i="29"/>
  <c r="N2" i="28"/>
  <c r="B2" i="28"/>
  <c r="I2" i="18"/>
  <c r="J2" i="18"/>
  <c r="K2" i="18"/>
  <c r="L2" i="18"/>
  <c r="M2" i="18"/>
  <c r="N2" i="18"/>
  <c r="O2" i="18"/>
  <c r="P2" i="18"/>
  <c r="Q2" i="18"/>
  <c r="R2" i="18"/>
  <c r="S2" i="18"/>
  <c r="T2" i="18"/>
  <c r="U2" i="18"/>
  <c r="V2" i="18"/>
  <c r="W2" i="18"/>
  <c r="X2" i="18"/>
  <c r="Y2" i="18"/>
  <c r="Z2" i="18"/>
  <c r="AA2" i="18"/>
  <c r="AB2" i="18"/>
  <c r="AC2" i="18"/>
  <c r="AD2" i="18"/>
  <c r="AE2" i="18"/>
  <c r="AF2" i="18"/>
  <c r="AG2" i="18"/>
  <c r="AH2" i="18"/>
  <c r="AI2" i="18"/>
  <c r="AJ2" i="18"/>
  <c r="AK2" i="18"/>
  <c r="AL2" i="18"/>
  <c r="E5" i="6"/>
  <c r="E6" i="6"/>
  <c r="E7" i="6"/>
  <c r="E8" i="6"/>
  <c r="E9" i="6"/>
  <c r="E10" i="6"/>
  <c r="E11" i="6"/>
  <c r="E12" i="6"/>
  <c r="E13" i="6"/>
  <c r="E14" i="6"/>
  <c r="E15" i="6"/>
  <c r="E16" i="6"/>
  <c r="E17" i="6"/>
  <c r="E18" i="6"/>
  <c r="E19" i="6"/>
  <c r="E20" i="6"/>
  <c r="E21" i="6"/>
  <c r="E22" i="6"/>
  <c r="E23" i="6"/>
  <c r="E24" i="6"/>
  <c r="E25" i="6"/>
  <c r="E26" i="6"/>
  <c r="E27" i="6"/>
  <c r="E28" i="6"/>
  <c r="E29" i="6"/>
  <c r="E30" i="6"/>
  <c r="E31" i="6"/>
  <c r="E32" i="6"/>
  <c r="E33" i="6"/>
  <c r="E34" i="6"/>
  <c r="E35" i="6"/>
  <c r="E36" i="6"/>
  <c r="E37" i="6"/>
  <c r="E38" i="6"/>
  <c r="E39" i="6"/>
  <c r="E40" i="6"/>
  <c r="E41" i="6"/>
  <c r="E42" i="6"/>
  <c r="E43" i="6"/>
  <c r="E44" i="6"/>
  <c r="E45" i="6"/>
  <c r="E46" i="6"/>
  <c r="E47" i="6"/>
  <c r="E48" i="6"/>
  <c r="E49" i="6"/>
  <c r="E50" i="6"/>
  <c r="E51" i="6"/>
  <c r="E52" i="6"/>
  <c r="E53" i="6"/>
  <c r="E54" i="6"/>
  <c r="E55" i="6"/>
  <c r="E56" i="6"/>
  <c r="E57" i="6"/>
  <c r="E58" i="6"/>
  <c r="E59" i="6"/>
  <c r="E60" i="6"/>
  <c r="E61" i="6"/>
  <c r="E62" i="6"/>
  <c r="E63" i="6"/>
  <c r="E64" i="6"/>
  <c r="E65" i="6"/>
  <c r="E66" i="6"/>
  <c r="E67" i="6"/>
  <c r="E68" i="6"/>
  <c r="E69" i="6"/>
  <c r="E70" i="6"/>
  <c r="E71" i="6"/>
  <c r="E72" i="6"/>
  <c r="E73" i="6"/>
  <c r="E74" i="6"/>
  <c r="E75" i="6"/>
  <c r="E76" i="6"/>
  <c r="E77" i="6"/>
  <c r="E78" i="6"/>
  <c r="E79" i="6"/>
  <c r="E80" i="6"/>
  <c r="E81" i="6"/>
  <c r="E82" i="6"/>
  <c r="E83" i="6"/>
  <c r="E84" i="6"/>
  <c r="E85" i="6"/>
  <c r="E86" i="6"/>
  <c r="E87" i="6"/>
  <c r="E88" i="6"/>
  <c r="E89" i="6"/>
  <c r="E90" i="6"/>
  <c r="E91" i="6"/>
  <c r="E92" i="6"/>
  <c r="E93" i="6"/>
  <c r="E94" i="6"/>
  <c r="E95" i="6"/>
  <c r="E96" i="6"/>
  <c r="E97" i="6"/>
  <c r="E98" i="6"/>
  <c r="E99" i="6"/>
  <c r="E100" i="6"/>
  <c r="E101" i="6"/>
  <c r="E102" i="6"/>
  <c r="E103" i="6"/>
  <c r="E104" i="6"/>
  <c r="E105" i="6"/>
  <c r="E106" i="6"/>
  <c r="E107" i="6"/>
  <c r="E108" i="6"/>
  <c r="E109" i="6"/>
  <c r="E110" i="6"/>
  <c r="E111" i="6"/>
  <c r="E112" i="6"/>
  <c r="E113" i="6"/>
  <c r="E114" i="6"/>
  <c r="E115" i="6"/>
  <c r="E116" i="6"/>
  <c r="E117" i="6"/>
  <c r="E4" i="6"/>
  <c r="B2" i="15"/>
  <c r="J47" i="18"/>
  <c r="K47" i="18"/>
  <c r="L47" i="18"/>
  <c r="M47" i="18"/>
  <c r="N47" i="18"/>
  <c r="O47" i="18"/>
  <c r="P47" i="18"/>
  <c r="Q47" i="18"/>
  <c r="R47" i="18"/>
  <c r="S47" i="18"/>
  <c r="T47" i="18"/>
  <c r="U47" i="18"/>
  <c r="V47" i="18"/>
  <c r="W47" i="18"/>
  <c r="X47" i="18"/>
  <c r="Y47" i="18"/>
  <c r="Z47" i="18"/>
  <c r="AA47" i="18"/>
  <c r="AB47" i="18"/>
  <c r="AC47" i="18"/>
  <c r="AD47" i="18"/>
  <c r="AE47" i="18"/>
  <c r="AF47" i="18"/>
  <c r="AG47" i="18"/>
  <c r="AH47" i="18"/>
  <c r="AI47" i="18"/>
  <c r="AJ47" i="18"/>
  <c r="AK47" i="18"/>
  <c r="J46" i="18"/>
  <c r="K46" i="18"/>
  <c r="L46" i="18"/>
  <c r="M46" i="18"/>
  <c r="N46" i="18"/>
  <c r="O46" i="18"/>
  <c r="P46" i="18"/>
  <c r="Q46" i="18"/>
  <c r="R46" i="18"/>
  <c r="S46" i="18"/>
  <c r="T46" i="18"/>
  <c r="U46" i="18"/>
  <c r="V46" i="18"/>
  <c r="W46" i="18"/>
  <c r="X46" i="18"/>
  <c r="Y46" i="18"/>
  <c r="Z46" i="18"/>
  <c r="AA46" i="18"/>
  <c r="AB46" i="18"/>
  <c r="AC46" i="18"/>
  <c r="AD46" i="18"/>
  <c r="AE46" i="18"/>
  <c r="AF46" i="18"/>
  <c r="AG46" i="18"/>
  <c r="AH46" i="18"/>
  <c r="AI46" i="18"/>
  <c r="AJ46" i="18"/>
  <c r="AK46" i="18"/>
  <c r="AL46" i="18"/>
  <c r="J45" i="18"/>
  <c r="K45" i="18"/>
  <c r="L45" i="18"/>
  <c r="M45" i="18"/>
  <c r="N45" i="18"/>
  <c r="O45" i="18"/>
  <c r="P45" i="18"/>
  <c r="Q45" i="18"/>
  <c r="R45" i="18"/>
  <c r="S45" i="18"/>
  <c r="T45" i="18"/>
  <c r="U45" i="18"/>
  <c r="V45" i="18"/>
  <c r="W45" i="18"/>
  <c r="X45" i="18"/>
  <c r="Y45" i="18"/>
  <c r="Z45" i="18"/>
  <c r="AA45" i="18"/>
  <c r="AB45" i="18"/>
  <c r="AC45" i="18"/>
  <c r="AD45" i="18"/>
  <c r="AE45" i="18"/>
  <c r="AF45" i="18"/>
  <c r="AG45" i="18"/>
  <c r="AH45" i="18"/>
  <c r="AI45" i="18"/>
  <c r="AJ45" i="18"/>
  <c r="AK45" i="18"/>
  <c r="AL45" i="18"/>
  <c r="J44" i="18"/>
  <c r="H44" i="18" s="1"/>
  <c r="K44" i="18"/>
  <c r="L44" i="18"/>
  <c r="M44" i="18"/>
  <c r="N44" i="18"/>
  <c r="O44" i="18"/>
  <c r="P44" i="18"/>
  <c r="Q44" i="18"/>
  <c r="R44" i="18"/>
  <c r="S44" i="18"/>
  <c r="T44" i="18"/>
  <c r="U44" i="18"/>
  <c r="V44" i="18"/>
  <c r="W44" i="18"/>
  <c r="X44" i="18"/>
  <c r="Y44" i="18"/>
  <c r="Z44" i="18"/>
  <c r="AA44" i="18"/>
  <c r="AB44" i="18"/>
  <c r="AC44" i="18"/>
  <c r="AD44" i="18"/>
  <c r="AE44" i="18"/>
  <c r="AF44" i="18"/>
  <c r="AG44" i="18"/>
  <c r="AH44" i="18"/>
  <c r="AI44" i="18"/>
  <c r="AJ44" i="18"/>
  <c r="AK44" i="18"/>
  <c r="AL44" i="18"/>
  <c r="J43" i="18"/>
  <c r="K43" i="18"/>
  <c r="L43" i="18"/>
  <c r="M43" i="18"/>
  <c r="N43" i="18"/>
  <c r="O43" i="18"/>
  <c r="P43" i="18"/>
  <c r="Q43" i="18"/>
  <c r="R43" i="18"/>
  <c r="S43" i="18"/>
  <c r="T43" i="18"/>
  <c r="U43" i="18"/>
  <c r="V43" i="18"/>
  <c r="W43" i="18"/>
  <c r="X43" i="18"/>
  <c r="Y43" i="18"/>
  <c r="Z43" i="18"/>
  <c r="AA43" i="18"/>
  <c r="AB43" i="18"/>
  <c r="AC43" i="18"/>
  <c r="AD43" i="18"/>
  <c r="AE43" i="18"/>
  <c r="AF43" i="18"/>
  <c r="AG43" i="18"/>
  <c r="AH43" i="18"/>
  <c r="AI43" i="18"/>
  <c r="AJ43" i="18"/>
  <c r="AK43" i="18"/>
  <c r="AL43" i="18"/>
  <c r="J42" i="18"/>
  <c r="K42" i="18"/>
  <c r="L42" i="18"/>
  <c r="M42" i="18"/>
  <c r="N42" i="18"/>
  <c r="O42" i="18"/>
  <c r="P42" i="18"/>
  <c r="Q42" i="18"/>
  <c r="R42" i="18"/>
  <c r="S42" i="18"/>
  <c r="T42" i="18"/>
  <c r="U42" i="18"/>
  <c r="V42" i="18"/>
  <c r="W42" i="18"/>
  <c r="X42" i="18"/>
  <c r="Y42" i="18"/>
  <c r="Z42" i="18"/>
  <c r="AA42" i="18"/>
  <c r="AB42" i="18"/>
  <c r="AC42" i="18"/>
  <c r="AD42" i="18"/>
  <c r="AE42" i="18"/>
  <c r="AF42" i="18"/>
  <c r="AG42" i="18"/>
  <c r="AH42" i="18"/>
  <c r="AI42" i="18"/>
  <c r="AJ42" i="18"/>
  <c r="AK42" i="18"/>
  <c r="AL42" i="18"/>
  <c r="I47" i="18"/>
  <c r="I46" i="18"/>
  <c r="H46" i="18" s="1"/>
  <c r="I45" i="18"/>
  <c r="I44" i="18"/>
  <c r="I43" i="18"/>
  <c r="I42" i="18"/>
  <c r="N2" i="15"/>
  <c r="J40" i="18"/>
  <c r="K40" i="18"/>
  <c r="L40" i="18"/>
  <c r="M40" i="18"/>
  <c r="N40" i="18"/>
  <c r="O40" i="18"/>
  <c r="P40" i="18"/>
  <c r="Q40" i="18"/>
  <c r="R40" i="18"/>
  <c r="S40" i="18"/>
  <c r="T40" i="18"/>
  <c r="U40" i="18"/>
  <c r="V40" i="18"/>
  <c r="W40" i="18"/>
  <c r="X40" i="18"/>
  <c r="Y40" i="18"/>
  <c r="Z40" i="18"/>
  <c r="AA40" i="18"/>
  <c r="AB40" i="18"/>
  <c r="AC40" i="18"/>
  <c r="AD40" i="18"/>
  <c r="AE40" i="18"/>
  <c r="AF40" i="18"/>
  <c r="AG40" i="18"/>
  <c r="AH40" i="18"/>
  <c r="AI40" i="18"/>
  <c r="AJ40" i="18"/>
  <c r="AK40" i="18"/>
  <c r="AL40" i="18"/>
  <c r="J39" i="18"/>
  <c r="K39" i="18"/>
  <c r="H39" i="18" s="1"/>
  <c r="L39" i="18"/>
  <c r="M39" i="18"/>
  <c r="N39" i="18"/>
  <c r="O39" i="18"/>
  <c r="P39" i="18"/>
  <c r="Q39" i="18"/>
  <c r="R39" i="18"/>
  <c r="S39" i="18"/>
  <c r="T39" i="18"/>
  <c r="U39" i="18"/>
  <c r="V39" i="18"/>
  <c r="W39" i="18"/>
  <c r="X39" i="18"/>
  <c r="Y39" i="18"/>
  <c r="Z39" i="18"/>
  <c r="AA39" i="18"/>
  <c r="AB39" i="18"/>
  <c r="AC39" i="18"/>
  <c r="AD39" i="18"/>
  <c r="AE39" i="18"/>
  <c r="AF39" i="18"/>
  <c r="AG39" i="18"/>
  <c r="AH39" i="18"/>
  <c r="AI39" i="18"/>
  <c r="AJ39" i="18"/>
  <c r="AK39" i="18"/>
  <c r="AL39" i="18"/>
  <c r="I40" i="18"/>
  <c r="H40" i="18" s="1"/>
  <c r="I39" i="18"/>
  <c r="J37" i="18"/>
  <c r="K37" i="18"/>
  <c r="L37" i="18"/>
  <c r="H37" i="18" s="1"/>
  <c r="M37" i="18"/>
  <c r="N37" i="18"/>
  <c r="O37" i="18"/>
  <c r="P37" i="18"/>
  <c r="Q37" i="18"/>
  <c r="R37" i="18"/>
  <c r="S37" i="18"/>
  <c r="T37" i="18"/>
  <c r="U37" i="18"/>
  <c r="V37" i="18"/>
  <c r="W37" i="18"/>
  <c r="X37" i="18"/>
  <c r="Y37" i="18"/>
  <c r="Z37" i="18"/>
  <c r="AA37" i="18"/>
  <c r="AB37" i="18"/>
  <c r="AC37" i="18"/>
  <c r="AD37" i="18"/>
  <c r="AE37" i="18"/>
  <c r="AF37" i="18"/>
  <c r="AG37" i="18"/>
  <c r="AH37" i="18"/>
  <c r="AI37" i="18"/>
  <c r="AJ37" i="18"/>
  <c r="AK37" i="18"/>
  <c r="AL37" i="18"/>
  <c r="J36" i="18"/>
  <c r="K36" i="18"/>
  <c r="H36" i="18" s="1"/>
  <c r="L36" i="18"/>
  <c r="M36" i="18"/>
  <c r="N36" i="18"/>
  <c r="O36" i="18"/>
  <c r="P36" i="18"/>
  <c r="Q36" i="18"/>
  <c r="R36" i="18"/>
  <c r="S36" i="18"/>
  <c r="T36" i="18"/>
  <c r="U36" i="18"/>
  <c r="V36" i="18"/>
  <c r="W36" i="18"/>
  <c r="X36" i="18"/>
  <c r="Y36" i="18"/>
  <c r="Z36" i="18"/>
  <c r="AA36" i="18"/>
  <c r="AB36" i="18"/>
  <c r="AC36" i="18"/>
  <c r="AD36" i="18"/>
  <c r="AE36" i="18"/>
  <c r="AF36" i="18"/>
  <c r="AG36" i="18"/>
  <c r="AH36" i="18"/>
  <c r="AI36" i="18"/>
  <c r="AJ36" i="18"/>
  <c r="AK36" i="18"/>
  <c r="AL36" i="18"/>
  <c r="J35" i="18"/>
  <c r="K35" i="18"/>
  <c r="L35" i="18"/>
  <c r="M35" i="18"/>
  <c r="N35" i="18"/>
  <c r="O35" i="18"/>
  <c r="P35" i="18"/>
  <c r="Q35" i="18"/>
  <c r="R35" i="18"/>
  <c r="S35" i="18"/>
  <c r="T35" i="18"/>
  <c r="U35" i="18"/>
  <c r="V35" i="18"/>
  <c r="W35" i="18"/>
  <c r="X35" i="18"/>
  <c r="Y35" i="18"/>
  <c r="Z35" i="18"/>
  <c r="AA35" i="18"/>
  <c r="AB35" i="18"/>
  <c r="AC35" i="18"/>
  <c r="AD35" i="18"/>
  <c r="AE35" i="18"/>
  <c r="AF35" i="18"/>
  <c r="AG35" i="18"/>
  <c r="AH35" i="18"/>
  <c r="AI35" i="18"/>
  <c r="AJ35" i="18"/>
  <c r="AK35" i="18"/>
  <c r="AL35" i="18"/>
  <c r="I37" i="18"/>
  <c r="I36" i="18"/>
  <c r="I35" i="18"/>
  <c r="J33" i="18"/>
  <c r="H33" i="18" s="1"/>
  <c r="K33" i="18"/>
  <c r="L33" i="18"/>
  <c r="M33" i="18"/>
  <c r="N33" i="18"/>
  <c r="O33" i="18"/>
  <c r="P33" i="18"/>
  <c r="Q33" i="18"/>
  <c r="R33" i="18"/>
  <c r="S33" i="18"/>
  <c r="T33" i="18"/>
  <c r="U33" i="18"/>
  <c r="V33" i="18"/>
  <c r="W33" i="18"/>
  <c r="X33" i="18"/>
  <c r="Y33" i="18"/>
  <c r="Z33" i="18"/>
  <c r="AA33" i="18"/>
  <c r="AB33" i="18"/>
  <c r="AC33" i="18"/>
  <c r="AD33" i="18"/>
  <c r="AE33" i="18"/>
  <c r="AF33" i="18"/>
  <c r="AG33" i="18"/>
  <c r="AH33" i="18"/>
  <c r="AI33" i="18"/>
  <c r="AJ33" i="18"/>
  <c r="AK33" i="18"/>
  <c r="AL33" i="18"/>
  <c r="J32" i="18"/>
  <c r="K32" i="18"/>
  <c r="L32" i="18"/>
  <c r="M32" i="18"/>
  <c r="H32" i="18" s="1"/>
  <c r="N32" i="18"/>
  <c r="O32" i="18"/>
  <c r="P32" i="18"/>
  <c r="Q32" i="18"/>
  <c r="R32" i="18"/>
  <c r="S32" i="18"/>
  <c r="T32" i="18"/>
  <c r="U32" i="18"/>
  <c r="V32" i="18"/>
  <c r="W32" i="18"/>
  <c r="X32" i="18"/>
  <c r="Y32" i="18"/>
  <c r="Z32" i="18"/>
  <c r="AA32" i="18"/>
  <c r="AB32" i="18"/>
  <c r="AC32" i="18"/>
  <c r="AD32" i="18"/>
  <c r="AE32" i="18"/>
  <c r="AF32" i="18"/>
  <c r="AG32" i="18"/>
  <c r="AH32" i="18"/>
  <c r="AI32" i="18"/>
  <c r="AJ32" i="18"/>
  <c r="AK32" i="18"/>
  <c r="AL32" i="18"/>
  <c r="J31" i="18"/>
  <c r="K31" i="18"/>
  <c r="L31" i="18"/>
  <c r="M31" i="18"/>
  <c r="N31" i="18"/>
  <c r="O31" i="18"/>
  <c r="P31" i="18"/>
  <c r="Q31" i="18"/>
  <c r="R31" i="18"/>
  <c r="S31" i="18"/>
  <c r="T31" i="18"/>
  <c r="U31" i="18"/>
  <c r="V31" i="18"/>
  <c r="W31" i="18"/>
  <c r="X31" i="18"/>
  <c r="Y31" i="18"/>
  <c r="Z31" i="18"/>
  <c r="AA31" i="18"/>
  <c r="AB31" i="18"/>
  <c r="AC31" i="18"/>
  <c r="AD31" i="18"/>
  <c r="AE31" i="18"/>
  <c r="AF31" i="18"/>
  <c r="AG31" i="18"/>
  <c r="AH31" i="18"/>
  <c r="AI31" i="18"/>
  <c r="AJ31" i="18"/>
  <c r="AK31" i="18"/>
  <c r="AL31" i="18"/>
  <c r="J30" i="18"/>
  <c r="K30" i="18"/>
  <c r="L30" i="18"/>
  <c r="M30" i="18"/>
  <c r="N30" i="18"/>
  <c r="O30" i="18"/>
  <c r="P30" i="18"/>
  <c r="Q30" i="18"/>
  <c r="R30" i="18"/>
  <c r="S30" i="18"/>
  <c r="T30" i="18"/>
  <c r="U30" i="18"/>
  <c r="V30" i="18"/>
  <c r="W30" i="18"/>
  <c r="X30" i="18"/>
  <c r="Y30" i="18"/>
  <c r="Z30" i="18"/>
  <c r="AA30" i="18"/>
  <c r="AB30" i="18"/>
  <c r="AC30" i="18"/>
  <c r="AD30" i="18"/>
  <c r="AE30" i="18"/>
  <c r="AF30" i="18"/>
  <c r="AG30" i="18"/>
  <c r="AH30" i="18"/>
  <c r="AI30" i="18"/>
  <c r="AJ30" i="18"/>
  <c r="AK30" i="18"/>
  <c r="AL30" i="18"/>
  <c r="J29" i="18"/>
  <c r="K29" i="18"/>
  <c r="L29" i="18"/>
  <c r="M29" i="18"/>
  <c r="N29" i="18"/>
  <c r="O29" i="18"/>
  <c r="P29" i="18"/>
  <c r="Q29" i="18"/>
  <c r="R29" i="18"/>
  <c r="S29" i="18"/>
  <c r="T29" i="18"/>
  <c r="U29" i="18"/>
  <c r="V29" i="18"/>
  <c r="W29" i="18"/>
  <c r="X29" i="18"/>
  <c r="Y29" i="18"/>
  <c r="Z29" i="18"/>
  <c r="AA29" i="18"/>
  <c r="AB29" i="18"/>
  <c r="AC29" i="18"/>
  <c r="AD29" i="18"/>
  <c r="AE29" i="18"/>
  <c r="AF29" i="18"/>
  <c r="AG29" i="18"/>
  <c r="AH29" i="18"/>
  <c r="AI29" i="18"/>
  <c r="AJ29" i="18"/>
  <c r="AK29" i="18"/>
  <c r="AL29" i="18"/>
  <c r="I33" i="18"/>
  <c r="I32" i="18"/>
  <c r="I31" i="18"/>
  <c r="I30" i="18"/>
  <c r="H30" i="18" s="1"/>
  <c r="I29" i="18"/>
  <c r="J27" i="18"/>
  <c r="K27" i="18"/>
  <c r="L27" i="18"/>
  <c r="M27" i="18"/>
  <c r="N27" i="18"/>
  <c r="O27" i="18"/>
  <c r="P27" i="18"/>
  <c r="Q27" i="18"/>
  <c r="R27" i="18"/>
  <c r="S27" i="18"/>
  <c r="T27" i="18"/>
  <c r="U27" i="18"/>
  <c r="V27" i="18"/>
  <c r="W27" i="18"/>
  <c r="X27" i="18"/>
  <c r="Y27" i="18"/>
  <c r="Z27" i="18"/>
  <c r="AA27" i="18"/>
  <c r="AB27" i="18"/>
  <c r="AC27" i="18"/>
  <c r="AD27" i="18"/>
  <c r="AE27" i="18"/>
  <c r="AF27" i="18"/>
  <c r="AG27" i="18"/>
  <c r="AH27" i="18"/>
  <c r="AI27" i="18"/>
  <c r="AJ27" i="18"/>
  <c r="AK27" i="18"/>
  <c r="AL27" i="18"/>
  <c r="J26" i="18"/>
  <c r="K26" i="18"/>
  <c r="H26" i="18" s="1"/>
  <c r="L26" i="18"/>
  <c r="M26" i="18"/>
  <c r="N26" i="18"/>
  <c r="O26" i="18"/>
  <c r="P26" i="18"/>
  <c r="Q26" i="18"/>
  <c r="R26" i="18"/>
  <c r="S26" i="18"/>
  <c r="T26" i="18"/>
  <c r="U26" i="18"/>
  <c r="V26" i="18"/>
  <c r="W26" i="18"/>
  <c r="X26" i="18"/>
  <c r="Y26" i="18"/>
  <c r="Z26" i="18"/>
  <c r="AA26" i="18"/>
  <c r="AB26" i="18"/>
  <c r="AC26" i="18"/>
  <c r="AD26" i="18"/>
  <c r="AE26" i="18"/>
  <c r="AF26" i="18"/>
  <c r="AG26" i="18"/>
  <c r="AH26" i="18"/>
  <c r="AI26" i="18"/>
  <c r="AJ26" i="18"/>
  <c r="AK26" i="18"/>
  <c r="AL26" i="18"/>
  <c r="I27" i="18"/>
  <c r="H27" i="18" s="1"/>
  <c r="I26" i="18"/>
  <c r="J24" i="18"/>
  <c r="K24" i="18"/>
  <c r="L24" i="18"/>
  <c r="H24" i="18" s="1"/>
  <c r="M24" i="18"/>
  <c r="N24" i="18"/>
  <c r="O24" i="18"/>
  <c r="P24" i="18"/>
  <c r="Q24" i="18"/>
  <c r="R24" i="18"/>
  <c r="S24" i="18"/>
  <c r="T24" i="18"/>
  <c r="U24" i="18"/>
  <c r="V24" i="18"/>
  <c r="W24" i="18"/>
  <c r="X24" i="18"/>
  <c r="Y24" i="18"/>
  <c r="Z24" i="18"/>
  <c r="AA24" i="18"/>
  <c r="AB24" i="18"/>
  <c r="AC24" i="18"/>
  <c r="AD24" i="18"/>
  <c r="AE24" i="18"/>
  <c r="AF24" i="18"/>
  <c r="AG24" i="18"/>
  <c r="AH24" i="18"/>
  <c r="AI24" i="18"/>
  <c r="AJ24" i="18"/>
  <c r="AK24" i="18"/>
  <c r="AL24" i="18"/>
  <c r="J23" i="18"/>
  <c r="K23" i="18"/>
  <c r="L23" i="18"/>
  <c r="M23" i="18"/>
  <c r="N23" i="18"/>
  <c r="O23" i="18"/>
  <c r="P23" i="18"/>
  <c r="Q23" i="18"/>
  <c r="R23" i="18"/>
  <c r="S23" i="18"/>
  <c r="T23" i="18"/>
  <c r="U23" i="18"/>
  <c r="V23" i="18"/>
  <c r="W23" i="18"/>
  <c r="X23" i="18"/>
  <c r="Y23" i="18"/>
  <c r="Z23" i="18"/>
  <c r="AA23" i="18"/>
  <c r="AB23" i="18"/>
  <c r="AC23" i="18"/>
  <c r="AD23" i="18"/>
  <c r="AE23" i="18"/>
  <c r="AF23" i="18"/>
  <c r="AG23" i="18"/>
  <c r="AH23" i="18"/>
  <c r="AI23" i="18"/>
  <c r="AJ23" i="18"/>
  <c r="AK23" i="18"/>
  <c r="AL23" i="18"/>
  <c r="J22" i="18"/>
  <c r="H22" i="18" s="1"/>
  <c r="K22" i="18"/>
  <c r="L22" i="18"/>
  <c r="M22" i="18"/>
  <c r="N22" i="18"/>
  <c r="O22" i="18"/>
  <c r="P22" i="18"/>
  <c r="Q22" i="18"/>
  <c r="R22" i="18"/>
  <c r="S22" i="18"/>
  <c r="T22" i="18"/>
  <c r="U22" i="18"/>
  <c r="V22" i="18"/>
  <c r="W22" i="18"/>
  <c r="X22" i="18"/>
  <c r="Y22" i="18"/>
  <c r="Z22" i="18"/>
  <c r="AA22" i="18"/>
  <c r="AB22" i="18"/>
  <c r="AC22" i="18"/>
  <c r="AD22" i="18"/>
  <c r="AE22" i="18"/>
  <c r="AF22" i="18"/>
  <c r="AG22" i="18"/>
  <c r="AH22" i="18"/>
  <c r="AI22" i="18"/>
  <c r="AJ22" i="18"/>
  <c r="AK22" i="18"/>
  <c r="AL22" i="18"/>
  <c r="I24" i="18"/>
  <c r="I23" i="18"/>
  <c r="I22" i="18"/>
  <c r="J20" i="18"/>
  <c r="K20" i="18"/>
  <c r="L20" i="18"/>
  <c r="M20" i="18"/>
  <c r="N20" i="18"/>
  <c r="O20" i="18"/>
  <c r="P20" i="18"/>
  <c r="Q20" i="18"/>
  <c r="R20" i="18"/>
  <c r="S20" i="18"/>
  <c r="T20" i="18"/>
  <c r="U20" i="18"/>
  <c r="V20" i="18"/>
  <c r="W20" i="18"/>
  <c r="X20" i="18"/>
  <c r="Y20" i="18"/>
  <c r="Z20" i="18"/>
  <c r="AA20" i="18"/>
  <c r="AB20" i="18"/>
  <c r="AC20" i="18"/>
  <c r="AD20" i="18"/>
  <c r="AE20" i="18"/>
  <c r="AF20" i="18"/>
  <c r="AG20" i="18"/>
  <c r="AH20" i="18"/>
  <c r="AI20" i="18"/>
  <c r="AJ20" i="18"/>
  <c r="AK20" i="18"/>
  <c r="AL20" i="18"/>
  <c r="J19" i="18"/>
  <c r="K19" i="18"/>
  <c r="L19" i="18"/>
  <c r="M19" i="18"/>
  <c r="N19" i="18"/>
  <c r="O19" i="18"/>
  <c r="P19" i="18"/>
  <c r="Q19" i="18"/>
  <c r="R19" i="18"/>
  <c r="S19" i="18"/>
  <c r="T19" i="18"/>
  <c r="U19" i="18"/>
  <c r="V19" i="18"/>
  <c r="W19" i="18"/>
  <c r="X19" i="18"/>
  <c r="Y19" i="18"/>
  <c r="Z19" i="18"/>
  <c r="AA19" i="18"/>
  <c r="AB19" i="18"/>
  <c r="AC19" i="18"/>
  <c r="AD19" i="18"/>
  <c r="AE19" i="18"/>
  <c r="AF19" i="18"/>
  <c r="AG19" i="18"/>
  <c r="AH19" i="18"/>
  <c r="AI19" i="18"/>
  <c r="AJ19" i="18"/>
  <c r="AK19" i="18"/>
  <c r="AL19" i="18"/>
  <c r="J18" i="18"/>
  <c r="K18" i="18"/>
  <c r="L18" i="18"/>
  <c r="M18" i="18"/>
  <c r="N18" i="18"/>
  <c r="O18" i="18"/>
  <c r="P18" i="18"/>
  <c r="Q18" i="18"/>
  <c r="R18" i="18"/>
  <c r="S18" i="18"/>
  <c r="T18" i="18"/>
  <c r="U18" i="18"/>
  <c r="V18" i="18"/>
  <c r="W18" i="18"/>
  <c r="X18" i="18"/>
  <c r="Y18" i="18"/>
  <c r="Z18" i="18"/>
  <c r="AA18" i="18"/>
  <c r="AB18" i="18"/>
  <c r="AC18" i="18"/>
  <c r="AD18" i="18"/>
  <c r="AE18" i="18"/>
  <c r="AF18" i="18"/>
  <c r="AG18" i="18"/>
  <c r="AH18" i="18"/>
  <c r="AI18" i="18"/>
  <c r="AJ18" i="18"/>
  <c r="AK18" i="18"/>
  <c r="AL18" i="18"/>
  <c r="J17" i="18"/>
  <c r="K17" i="18"/>
  <c r="H17" i="18" s="1"/>
  <c r="L17" i="18"/>
  <c r="M17" i="18"/>
  <c r="N17" i="18"/>
  <c r="O17" i="18"/>
  <c r="P17" i="18"/>
  <c r="Q17" i="18"/>
  <c r="R17" i="18"/>
  <c r="S17" i="18"/>
  <c r="T17" i="18"/>
  <c r="U17" i="18"/>
  <c r="V17" i="18"/>
  <c r="W17" i="18"/>
  <c r="X17" i="18"/>
  <c r="Y17" i="18"/>
  <c r="Z17" i="18"/>
  <c r="AA17" i="18"/>
  <c r="AB17" i="18"/>
  <c r="AC17" i="18"/>
  <c r="AD17" i="18"/>
  <c r="AE17" i="18"/>
  <c r="AF17" i="18"/>
  <c r="AG17" i="18"/>
  <c r="AH17" i="18"/>
  <c r="AI17" i="18"/>
  <c r="AJ17" i="18"/>
  <c r="AK17" i="18"/>
  <c r="AL17" i="18"/>
  <c r="J16" i="18"/>
  <c r="K16" i="18"/>
  <c r="L16" i="18"/>
  <c r="M16" i="18"/>
  <c r="N16" i="18"/>
  <c r="O16" i="18"/>
  <c r="P16" i="18"/>
  <c r="Q16" i="18"/>
  <c r="R16" i="18"/>
  <c r="S16" i="18"/>
  <c r="T16" i="18"/>
  <c r="U16" i="18"/>
  <c r="V16" i="18"/>
  <c r="W16" i="18"/>
  <c r="X16" i="18"/>
  <c r="Y16" i="18"/>
  <c r="Z16" i="18"/>
  <c r="AA16" i="18"/>
  <c r="AB16" i="18"/>
  <c r="AC16" i="18"/>
  <c r="AD16" i="18"/>
  <c r="AE16" i="18"/>
  <c r="AF16" i="18"/>
  <c r="AG16" i="18"/>
  <c r="AH16" i="18"/>
  <c r="AI16" i="18"/>
  <c r="AJ16" i="18"/>
  <c r="AK16" i="18"/>
  <c r="AL16" i="18"/>
  <c r="J15" i="18"/>
  <c r="K15" i="18"/>
  <c r="L15" i="18"/>
  <c r="M15" i="18"/>
  <c r="N15" i="18"/>
  <c r="O15" i="18"/>
  <c r="P15" i="18"/>
  <c r="Q15" i="18"/>
  <c r="R15" i="18"/>
  <c r="S15" i="18"/>
  <c r="T15" i="18"/>
  <c r="U15" i="18"/>
  <c r="V15" i="18"/>
  <c r="W15" i="18"/>
  <c r="X15" i="18"/>
  <c r="Y15" i="18"/>
  <c r="Z15" i="18"/>
  <c r="AA15" i="18"/>
  <c r="AB15" i="18"/>
  <c r="AC15" i="18"/>
  <c r="AD15" i="18"/>
  <c r="AE15" i="18"/>
  <c r="AF15" i="18"/>
  <c r="AG15" i="18"/>
  <c r="AH15" i="18"/>
  <c r="AI15" i="18"/>
  <c r="AJ15" i="18"/>
  <c r="AK15" i="18"/>
  <c r="AL15" i="18"/>
  <c r="J14" i="18"/>
  <c r="K14" i="18"/>
  <c r="L14" i="18"/>
  <c r="M14" i="18"/>
  <c r="N14" i="18"/>
  <c r="O14" i="18"/>
  <c r="P14" i="18"/>
  <c r="Q14" i="18"/>
  <c r="R14" i="18"/>
  <c r="S14" i="18"/>
  <c r="T14" i="18"/>
  <c r="U14" i="18"/>
  <c r="V14" i="18"/>
  <c r="W14" i="18"/>
  <c r="X14" i="18"/>
  <c r="Y14" i="18"/>
  <c r="Z14" i="18"/>
  <c r="AA14" i="18"/>
  <c r="AB14" i="18"/>
  <c r="AC14" i="18"/>
  <c r="AD14" i="18"/>
  <c r="AE14" i="18"/>
  <c r="AF14" i="18"/>
  <c r="AG14" i="18"/>
  <c r="AH14" i="18"/>
  <c r="AI14" i="18"/>
  <c r="AJ14" i="18"/>
  <c r="AK14" i="18"/>
  <c r="AL14" i="18"/>
  <c r="I20" i="18"/>
  <c r="I19" i="18"/>
  <c r="H19" i="18" s="1"/>
  <c r="I18" i="18"/>
  <c r="H18" i="18" s="1"/>
  <c r="I17" i="18"/>
  <c r="I16" i="18"/>
  <c r="I15" i="18"/>
  <c r="I14" i="18"/>
  <c r="J3" i="18"/>
  <c r="K3" i="18"/>
  <c r="L3" i="18"/>
  <c r="M3" i="18"/>
  <c r="N3" i="18"/>
  <c r="O3" i="18"/>
  <c r="P3" i="18"/>
  <c r="Q3" i="18"/>
  <c r="R3" i="18"/>
  <c r="S3" i="18"/>
  <c r="T3" i="18"/>
  <c r="U3" i="18"/>
  <c r="V3" i="18"/>
  <c r="W3" i="18"/>
  <c r="X3" i="18"/>
  <c r="Y3" i="18"/>
  <c r="Z3" i="18"/>
  <c r="AA3" i="18"/>
  <c r="AB3" i="18"/>
  <c r="AC3" i="18"/>
  <c r="AD3" i="18"/>
  <c r="AE3" i="18"/>
  <c r="AF3" i="18"/>
  <c r="AG3" i="18"/>
  <c r="AH3" i="18"/>
  <c r="AI3" i="18"/>
  <c r="AJ3" i="18"/>
  <c r="AK3" i="18"/>
  <c r="AL3" i="18"/>
  <c r="I3" i="18"/>
  <c r="J12" i="18"/>
  <c r="K12" i="18"/>
  <c r="L12" i="18"/>
  <c r="M12" i="18"/>
  <c r="N12" i="18"/>
  <c r="O12" i="18"/>
  <c r="P12" i="18"/>
  <c r="Q12" i="18"/>
  <c r="R12" i="18"/>
  <c r="S12" i="18"/>
  <c r="T12" i="18"/>
  <c r="U12" i="18"/>
  <c r="V12" i="18"/>
  <c r="W12" i="18"/>
  <c r="X12" i="18"/>
  <c r="Y12" i="18"/>
  <c r="Z12" i="18"/>
  <c r="AA12" i="18"/>
  <c r="AB12" i="18"/>
  <c r="AC12" i="18"/>
  <c r="AD12" i="18"/>
  <c r="AE12" i="18"/>
  <c r="AF12" i="18"/>
  <c r="AG12" i="18"/>
  <c r="AH12" i="18"/>
  <c r="AI12" i="18"/>
  <c r="AJ12" i="18"/>
  <c r="AK12" i="18"/>
  <c r="AL12" i="18"/>
  <c r="J11" i="18"/>
  <c r="K11" i="18"/>
  <c r="L11" i="18"/>
  <c r="M11" i="18"/>
  <c r="N11" i="18"/>
  <c r="O11" i="18"/>
  <c r="P11" i="18"/>
  <c r="Q11" i="18"/>
  <c r="R11" i="18"/>
  <c r="S11" i="18"/>
  <c r="T11" i="18"/>
  <c r="U11" i="18"/>
  <c r="V11" i="18"/>
  <c r="W11" i="18"/>
  <c r="X11" i="18"/>
  <c r="Y11" i="18"/>
  <c r="Z11" i="18"/>
  <c r="AA11" i="18"/>
  <c r="AB11" i="18"/>
  <c r="AC11" i="18"/>
  <c r="AD11" i="18"/>
  <c r="AE11" i="18"/>
  <c r="AF11" i="18"/>
  <c r="AG11" i="18"/>
  <c r="AH11" i="18"/>
  <c r="AI11" i="18"/>
  <c r="AJ11" i="18"/>
  <c r="AK11" i="18"/>
  <c r="AL11" i="18"/>
  <c r="J10" i="18"/>
  <c r="K10" i="18"/>
  <c r="L10" i="18"/>
  <c r="M10" i="18"/>
  <c r="N10" i="18"/>
  <c r="O10" i="18"/>
  <c r="P10" i="18"/>
  <c r="Q10" i="18"/>
  <c r="R10" i="18"/>
  <c r="S10" i="18"/>
  <c r="T10" i="18"/>
  <c r="U10" i="18"/>
  <c r="V10" i="18"/>
  <c r="W10" i="18"/>
  <c r="X10" i="18"/>
  <c r="Y10" i="18"/>
  <c r="Z10" i="18"/>
  <c r="AA10" i="18"/>
  <c r="AB10" i="18"/>
  <c r="AC10" i="18"/>
  <c r="AD10" i="18"/>
  <c r="AE10" i="18"/>
  <c r="AF10" i="18"/>
  <c r="AG10" i="18"/>
  <c r="AH10" i="18"/>
  <c r="AI10" i="18"/>
  <c r="AJ10" i="18"/>
  <c r="AK10" i="18"/>
  <c r="AL10" i="18"/>
  <c r="J9" i="18"/>
  <c r="K9" i="18"/>
  <c r="L9" i="18"/>
  <c r="M9" i="18"/>
  <c r="N9" i="18"/>
  <c r="O9" i="18"/>
  <c r="P9" i="18"/>
  <c r="Q9" i="18"/>
  <c r="R9" i="18"/>
  <c r="S9" i="18"/>
  <c r="T9" i="18"/>
  <c r="U9" i="18"/>
  <c r="V9" i="18"/>
  <c r="W9" i="18"/>
  <c r="X9" i="18"/>
  <c r="Y9" i="18"/>
  <c r="Z9" i="18"/>
  <c r="AA9" i="18"/>
  <c r="AB9" i="18"/>
  <c r="AC9" i="18"/>
  <c r="AD9" i="18"/>
  <c r="AE9" i="18"/>
  <c r="AF9" i="18"/>
  <c r="AG9" i="18"/>
  <c r="AH9" i="18"/>
  <c r="AI9" i="18"/>
  <c r="AJ9" i="18"/>
  <c r="AK9" i="18"/>
  <c r="AL9" i="18"/>
  <c r="I12" i="18"/>
  <c r="I11" i="18"/>
  <c r="I10" i="18"/>
  <c r="I9" i="18"/>
  <c r="AL47" i="18"/>
  <c r="H47" i="18" s="1"/>
  <c r="G3" i="6"/>
  <c r="H3" i="6"/>
  <c r="I3" i="6"/>
  <c r="J3" i="6"/>
  <c r="K3" i="6"/>
  <c r="L3" i="6"/>
  <c r="M3" i="6"/>
  <c r="N3" i="6"/>
  <c r="O3" i="6"/>
  <c r="P3" i="6"/>
  <c r="Q3" i="6"/>
  <c r="R3" i="6"/>
  <c r="S3" i="6"/>
  <c r="T3" i="6"/>
  <c r="U3" i="6"/>
  <c r="V3" i="6"/>
  <c r="W3" i="6"/>
  <c r="X3" i="6"/>
  <c r="Y3" i="6"/>
  <c r="Z3" i="6"/>
  <c r="AA3" i="6"/>
  <c r="AB3" i="6"/>
  <c r="AC3" i="6"/>
  <c r="AD3" i="6"/>
  <c r="AE3" i="6"/>
  <c r="AF3" i="6"/>
  <c r="AG3" i="6"/>
  <c r="AH3" i="6"/>
  <c r="AI3" i="6"/>
  <c r="AJ3" i="6"/>
  <c r="AK3" i="6"/>
  <c r="F3" i="6"/>
  <c r="H45" i="18"/>
  <c r="H35" i="18"/>
  <c r="H23" i="18"/>
  <c r="H43" i="18"/>
  <c r="H42" i="18"/>
  <c r="H31" i="18"/>
  <c r="H29" i="18"/>
  <c r="A8" i="44" a="1"/>
  <c r="A10" i="43" a="1"/>
  <c r="A4" i="46" a="1"/>
  <c r="A8" i="48" a="1"/>
  <c r="A10" i="48" a="1"/>
  <c r="A8" i="15" a="1"/>
  <c r="A6" i="34" a="1"/>
  <c r="A6" i="38" a="1"/>
  <c r="A6" i="56" a="1"/>
  <c r="A4" i="40" a="1"/>
  <c r="A10" i="54" a="1"/>
  <c r="A8" i="56" a="1"/>
  <c r="A10" i="32" a="1"/>
  <c r="A6" i="51" a="1"/>
  <c r="A6" i="55" a="1"/>
  <c r="A8" i="30" a="1"/>
  <c r="A10" i="33" a="1"/>
  <c r="A4" i="35" a="1"/>
  <c r="A4" i="39" a="1"/>
  <c r="A10" i="50" a="1"/>
  <c r="A4" i="34" a="1"/>
  <c r="A8" i="42" a="1"/>
  <c r="A8" i="36" a="1"/>
  <c r="A6" i="36" a="1"/>
  <c r="A6" i="30" a="1"/>
  <c r="A8" i="35" a="1"/>
  <c r="A6" i="37" a="1"/>
  <c r="A8" i="50" a="1"/>
  <c r="A6" i="15" a="1"/>
  <c r="A6" i="53" a="1"/>
  <c r="A8" i="41" a="1"/>
  <c r="A6" i="39" a="1"/>
  <c r="A8" i="54" a="1"/>
  <c r="A6" i="42" a="1"/>
  <c r="A4" i="53" a="1"/>
  <c r="A8" i="31" a="1"/>
  <c r="A4" i="55" a="1"/>
  <c r="A10" i="15" a="1"/>
  <c r="A10" i="36" a="1"/>
  <c r="A4" i="30" a="1"/>
  <c r="A6" i="33" a="1"/>
  <c r="A6" i="44" a="1"/>
  <c r="A8" i="55" a="1"/>
  <c r="A6" i="35" a="1"/>
  <c r="A4" i="56" a="1"/>
  <c r="A8" i="43" a="1"/>
  <c r="A10" i="37" a="1"/>
  <c r="A8" i="34" a="1"/>
  <c r="A6" i="28" a="1"/>
  <c r="A8" i="49" a="1"/>
  <c r="A6" i="43" a="1"/>
  <c r="A6" i="52" a="1"/>
  <c r="A10" i="38" a="1"/>
  <c r="A4" i="45" a="1"/>
  <c r="A10" i="51" a="1"/>
  <c r="A8" i="40" a="1"/>
  <c r="A4" i="48" a="1"/>
  <c r="A8" i="38" a="1"/>
  <c r="A4" i="44" a="1"/>
  <c r="A4" i="51" a="1"/>
  <c r="A10" i="39" a="1"/>
  <c r="A6" i="32" a="1"/>
  <c r="A6" i="57" a="1"/>
  <c r="A10" i="30" a="1"/>
  <c r="A4" i="15" a="1"/>
  <c r="A4" i="37" a="1"/>
  <c r="A8" i="57" a="1"/>
  <c r="A4" i="57" a="1"/>
  <c r="A6" i="40" a="1"/>
  <c r="A8" i="46" a="1"/>
  <c r="A6" i="48" a="1"/>
  <c r="A10" i="47" a="1"/>
  <c r="A6" i="49" a="1"/>
  <c r="A4" i="33" a="1"/>
  <c r="A8" i="33" a="1"/>
  <c r="A4" i="36" a="1"/>
  <c r="A10" i="35" a="1"/>
  <c r="A8" i="45" a="1"/>
  <c r="A10" i="31" a="1"/>
  <c r="A10" i="28" a="1"/>
  <c r="A4" i="50" a="1"/>
  <c r="A4" i="43" a="1"/>
  <c r="A8" i="39" a="1"/>
  <c r="A4" i="52" a="1"/>
  <c r="A6" i="47" a="1"/>
  <c r="A10" i="49" a="1"/>
  <c r="A10" i="46" a="1"/>
  <c r="A4" i="38" a="1"/>
  <c r="A10" i="45" a="1"/>
  <c r="A4" i="31" a="1"/>
  <c r="A8" i="53" a="1"/>
  <c r="A8" i="32" a="1"/>
  <c r="A10" i="53" a="1"/>
  <c r="A6" i="50" a="1"/>
  <c r="A10" i="34" a="1"/>
  <c r="A6" i="54" a="1"/>
  <c r="A4" i="32" a="1"/>
  <c r="A4" i="49" a="1"/>
  <c r="A8" i="37" a="1"/>
  <c r="A8" i="28" a="1"/>
  <c r="A6" i="41" a="1"/>
  <c r="A10" i="52" a="1"/>
  <c r="A8" i="47" a="1"/>
  <c r="A6" i="46" a="1"/>
  <c r="A8" i="29" a="1"/>
  <c r="A10" i="29" a="1"/>
  <c r="A4" i="47" a="1"/>
  <c r="A10" i="41" a="1"/>
  <c r="A10" i="44" a="1"/>
  <c r="A4" i="29" a="1"/>
  <c r="A10" i="42" a="1"/>
  <c r="A6" i="45" a="1"/>
  <c r="A10" i="55" a="1"/>
  <c r="A8" i="52" a="1"/>
  <c r="A6" i="31" a="1"/>
  <c r="A4" i="28" a="1"/>
  <c r="A10" i="56" a="1"/>
  <c r="A4" i="41" a="1"/>
  <c r="A10" i="40" a="1"/>
  <c r="A4" i="54" a="1"/>
  <c r="A8" i="51" a="1"/>
  <c r="A6" i="29" a="1"/>
  <c r="A10" i="57" a="1"/>
  <c r="A4" i="42" a="1"/>
  <c r="H20" i="18" l="1"/>
  <c r="H16" i="18"/>
  <c r="H14" i="18"/>
  <c r="H15" i="18"/>
  <c r="B6" i="58"/>
  <c r="B8" i="58"/>
  <c r="B10" i="58"/>
  <c r="B4" i="58"/>
  <c r="H12" i="18"/>
  <c r="H11" i="18"/>
  <c r="H10" i="18"/>
  <c r="H9" i="18"/>
  <c r="A10" i="15"/>
  <c r="A6" i="28"/>
  <c r="A10" i="29"/>
  <c r="A6" i="30"/>
  <c r="A10" i="31"/>
  <c r="A6" i="15"/>
  <c r="A8" i="28"/>
  <c r="A4" i="29"/>
  <c r="A8" i="30"/>
  <c r="A4" i="31"/>
  <c r="A4" i="15"/>
  <c r="A10" i="28"/>
  <c r="A6" i="29"/>
  <c r="A10" i="30"/>
  <c r="A6" i="31"/>
  <c r="A8" i="15"/>
  <c r="A4" i="28"/>
  <c r="A8" i="29"/>
  <c r="A4" i="30"/>
  <c r="A8" i="31"/>
  <c r="A4" i="32"/>
  <c r="A6" i="32"/>
  <c r="A10" i="33"/>
  <c r="A6" i="34"/>
  <c r="A10" i="35"/>
  <c r="A6" i="36"/>
  <c r="A10" i="37"/>
  <c r="A6" i="38"/>
  <c r="A10" i="39"/>
  <c r="A6" i="40"/>
  <c r="A10" i="41"/>
  <c r="A6" i="42"/>
  <c r="A10" i="43"/>
  <c r="A6" i="44"/>
  <c r="A10" i="45"/>
  <c r="A6" i="46"/>
  <c r="A10" i="47"/>
  <c r="A6" i="48"/>
  <c r="A10" i="49"/>
  <c r="A6" i="50"/>
  <c r="A10" i="51"/>
  <c r="A6" i="52"/>
  <c r="A10" i="53"/>
  <c r="A6" i="54"/>
  <c r="A10" i="55"/>
  <c r="A6" i="56"/>
  <c r="A10" i="57"/>
  <c r="A8" i="32"/>
  <c r="A4" i="33"/>
  <c r="A8" i="34"/>
  <c r="A4" i="35"/>
  <c r="A8" i="36"/>
  <c r="A4" i="37"/>
  <c r="A8" i="38"/>
  <c r="A4" i="39"/>
  <c r="A8" i="40"/>
  <c r="A4" i="41"/>
  <c r="A8" i="42"/>
  <c r="A4" i="43"/>
  <c r="A8" i="44"/>
  <c r="A4" i="45"/>
  <c r="A8" i="46"/>
  <c r="A4" i="47"/>
  <c r="A8" i="48"/>
  <c r="A4" i="49"/>
  <c r="A8" i="50"/>
  <c r="A4" i="51"/>
  <c r="A8" i="52"/>
  <c r="A4" i="53"/>
  <c r="A8" i="54"/>
  <c r="A4" i="55"/>
  <c r="A8" i="56"/>
  <c r="A4" i="57"/>
  <c r="A10" i="32"/>
  <c r="A6" i="33"/>
  <c r="A10" i="34"/>
  <c r="A6" i="35"/>
  <c r="A10" i="36"/>
  <c r="A6" i="37"/>
  <c r="A10" i="38"/>
  <c r="A6" i="39"/>
  <c r="A10" i="40"/>
  <c r="A6" i="41"/>
  <c r="A10" i="42"/>
  <c r="A6" i="43"/>
  <c r="A10" i="44"/>
  <c r="A6" i="45"/>
  <c r="A10" i="46"/>
  <c r="A6" i="47"/>
  <c r="A10" i="48"/>
  <c r="A6" i="49"/>
  <c r="A10" i="50"/>
  <c r="A6" i="51"/>
  <c r="A10" i="52"/>
  <c r="A6" i="53"/>
  <c r="A10" i="54"/>
  <c r="A6" i="55"/>
  <c r="A10" i="56"/>
  <c r="A6" i="57"/>
  <c r="A8" i="33"/>
  <c r="A4" i="34"/>
  <c r="A8" i="35"/>
  <c r="A4" i="36"/>
  <c r="A8" i="37"/>
  <c r="A4" i="38"/>
  <c r="A8" i="39"/>
  <c r="A4" i="40"/>
  <c r="A8" i="41"/>
  <c r="A4" i="42"/>
  <c r="A8" i="43"/>
  <c r="A4" i="44"/>
  <c r="A8" i="45"/>
  <c r="A4" i="46"/>
  <c r="A8" i="47"/>
  <c r="A4" i="48"/>
  <c r="A8" i="49"/>
  <c r="A4" i="50"/>
  <c r="A8" i="51"/>
  <c r="A4" i="52"/>
  <c r="A8" i="53"/>
  <c r="A4" i="54"/>
  <c r="A8" i="55"/>
  <c r="A4" i="56"/>
  <c r="A8" i="57"/>
  <c r="K9" i="58" a="1"/>
  <c r="K7" i="58" a="1"/>
  <c r="K5" i="58" a="1"/>
  <c r="K8" i="58" a="1"/>
  <c r="K6" i="58" a="1"/>
  <c r="K10" i="58" a="1"/>
  <c r="K11" i="58" a="1"/>
  <c r="K4" i="58" a="1"/>
  <c r="K4" i="58" l="1"/>
  <c r="K8" i="58"/>
  <c r="K11" i="58"/>
  <c r="K5" i="58"/>
  <c r="K6" i="58"/>
  <c r="K7" i="58"/>
  <c r="K10" i="58"/>
  <c r="K9" i="58"/>
  <c r="B8" i="57"/>
  <c r="B4" i="54"/>
  <c r="B4" i="50"/>
  <c r="B4" i="46"/>
  <c r="B4" i="42"/>
  <c r="B4" i="38"/>
  <c r="B4" i="34"/>
  <c r="B6" i="55"/>
  <c r="B6" i="51"/>
  <c r="B6" i="47"/>
  <c r="B6" i="43"/>
  <c r="B6" i="39"/>
  <c r="B6" i="35"/>
  <c r="B4" i="57"/>
  <c r="B4" i="53"/>
  <c r="B4" i="49"/>
  <c r="B4" i="45"/>
  <c r="B4" i="41"/>
  <c r="B4" i="37"/>
  <c r="B4" i="33"/>
  <c r="B10" i="55"/>
  <c r="B10" i="51"/>
  <c r="B10" i="47"/>
  <c r="B10" i="43"/>
  <c r="B10" i="39"/>
  <c r="B10" i="35"/>
  <c r="B4" i="32"/>
  <c r="B4" i="28"/>
  <c r="B6" i="29"/>
  <c r="B8" i="30"/>
  <c r="B10" i="31"/>
  <c r="B10" i="15"/>
  <c r="B8" i="55"/>
  <c r="B8" i="51"/>
  <c r="B8" i="47"/>
  <c r="B8" i="43"/>
  <c r="B8" i="39"/>
  <c r="B8" i="35"/>
  <c r="B10" i="56"/>
  <c r="B10" i="52"/>
  <c r="B10" i="48"/>
  <c r="B10" i="44"/>
  <c r="B10" i="40"/>
  <c r="B10" i="36"/>
  <c r="B10" i="32"/>
  <c r="B8" i="54"/>
  <c r="B8" i="50"/>
  <c r="B8" i="46"/>
  <c r="B8" i="42"/>
  <c r="B8" i="38"/>
  <c r="B8" i="34"/>
  <c r="B6" i="56"/>
  <c r="B6" i="52"/>
  <c r="B6" i="48"/>
  <c r="B6" i="44"/>
  <c r="B6" i="40"/>
  <c r="B6" i="36"/>
  <c r="B6" i="32"/>
  <c r="B8" i="29"/>
  <c r="B10" i="30"/>
  <c r="B4" i="31"/>
  <c r="B6" i="15"/>
  <c r="B6" i="28"/>
  <c r="B4" i="56"/>
  <c r="B4" i="52"/>
  <c r="B4" i="48"/>
  <c r="B4" i="44"/>
  <c r="B4" i="40"/>
  <c r="B4" i="36"/>
  <c r="B6" i="57"/>
  <c r="B6" i="53"/>
  <c r="B6" i="49"/>
  <c r="B6" i="45"/>
  <c r="B6" i="41"/>
  <c r="B6" i="37"/>
  <c r="B6" i="33"/>
  <c r="B4" i="55"/>
  <c r="B4" i="51"/>
  <c r="B4" i="47"/>
  <c r="B4" i="43"/>
  <c r="B4" i="39"/>
  <c r="B4" i="35"/>
  <c r="B10" i="57"/>
  <c r="B10" i="53"/>
  <c r="B10" i="49"/>
  <c r="B10" i="45"/>
  <c r="B10" i="41"/>
  <c r="B10" i="37"/>
  <c r="B10" i="33"/>
  <c r="B4" i="30"/>
  <c r="B6" i="31"/>
  <c r="B4" i="15"/>
  <c r="B8" i="28"/>
  <c r="B10" i="29"/>
  <c r="B8" i="53"/>
  <c r="B8" i="49"/>
  <c r="B8" i="45"/>
  <c r="B8" i="41"/>
  <c r="B8" i="37"/>
  <c r="B8" i="33"/>
  <c r="B10" i="54"/>
  <c r="B10" i="50"/>
  <c r="B10" i="46"/>
  <c r="B10" i="42"/>
  <c r="B10" i="38"/>
  <c r="B10" i="34"/>
  <c r="B8" i="56"/>
  <c r="B8" i="52"/>
  <c r="B8" i="48"/>
  <c r="B8" i="44"/>
  <c r="B8" i="40"/>
  <c r="B8" i="36"/>
  <c r="B8" i="32"/>
  <c r="B6" i="54"/>
  <c r="B6" i="50"/>
  <c r="B6" i="46"/>
  <c r="B6" i="42"/>
  <c r="B6" i="38"/>
  <c r="B6" i="34"/>
  <c r="B8" i="31"/>
  <c r="B8" i="15"/>
  <c r="B10" i="28"/>
  <c r="B4" i="29"/>
  <c r="B6" i="30"/>
  <c r="K5" i="57" a="1"/>
  <c r="K11" i="45" a="1"/>
  <c r="K6" i="43" a="1"/>
  <c r="K8" i="39" a="1"/>
  <c r="K10" i="56" a="1"/>
  <c r="K6" i="34" a="1"/>
  <c r="K5" i="30" a="1"/>
  <c r="K5" i="55" a="1"/>
  <c r="K9" i="57" a="1"/>
  <c r="K7" i="33" a="1"/>
  <c r="K9" i="45" a="1"/>
  <c r="K8" i="50" a="1"/>
  <c r="K11" i="42" a="1"/>
  <c r="K9" i="37" a="1"/>
  <c r="K6" i="42" a="1"/>
  <c r="K10" i="43" a="1"/>
  <c r="K6" i="35" a="1"/>
  <c r="K9" i="54" a="1"/>
  <c r="K8" i="54" a="1"/>
  <c r="K9" i="52" a="1"/>
  <c r="K6" i="29" a="1"/>
  <c r="K8" i="43" a="1"/>
  <c r="K11" i="51" a="1"/>
  <c r="K6" i="45" a="1"/>
  <c r="K5" i="31" a="1"/>
  <c r="K9" i="33" a="1"/>
  <c r="K5" i="36" a="1"/>
  <c r="K4" i="31" a="1"/>
  <c r="K11" i="29" a="1"/>
  <c r="K10" i="47" a="1"/>
  <c r="K5" i="40" a="1"/>
  <c r="K4" i="15" a="1"/>
  <c r="K11" i="46" a="1"/>
  <c r="K6" i="48" a="1"/>
  <c r="K11" i="43" a="1"/>
  <c r="K9" i="50" a="1"/>
  <c r="K7" i="37" a="1"/>
  <c r="K6" i="54" a="1"/>
  <c r="K6" i="41" a="1"/>
  <c r="K10" i="44" a="1"/>
  <c r="K8" i="46" a="1"/>
  <c r="K5" i="33" a="1"/>
  <c r="K9" i="29" a="1"/>
  <c r="K7" i="53" a="1"/>
  <c r="K4" i="41" a="1"/>
  <c r="K5" i="49" a="1"/>
  <c r="K4" i="48" a="1"/>
  <c r="K5" i="46" a="1"/>
  <c r="K9" i="32" a="1"/>
  <c r="K4" i="56" a="1"/>
  <c r="K9" i="41" a="1"/>
  <c r="K6" i="47" a="1"/>
  <c r="K4" i="37" a="1"/>
  <c r="K5" i="35" a="1"/>
  <c r="K5" i="56" a="1"/>
  <c r="K6" i="51" a="1"/>
  <c r="K6" i="49" a="1"/>
  <c r="K11" i="37" a="1"/>
  <c r="K4" i="38" a="1"/>
  <c r="K7" i="48" a="1"/>
  <c r="K9" i="39" a="1"/>
  <c r="K4" i="44" a="1"/>
  <c r="K11" i="36" a="1"/>
  <c r="K10" i="39" a="1"/>
  <c r="K5" i="53" a="1"/>
  <c r="K9" i="42" a="1"/>
  <c r="K11" i="56" a="1"/>
  <c r="K7" i="45" a="1"/>
  <c r="K10" i="28" a="1"/>
  <c r="K6" i="57" a="1"/>
  <c r="K4" i="49" a="1"/>
  <c r="K4" i="53" a="1"/>
  <c r="K5" i="42" a="1"/>
  <c r="K4" i="35" a="1"/>
  <c r="K10" i="49" a="1"/>
  <c r="K7" i="54" a="1"/>
  <c r="K10" i="33" a="1"/>
  <c r="K8" i="56" a="1"/>
  <c r="K7" i="36" a="1"/>
  <c r="K7" i="40" a="1"/>
  <c r="K10" i="29" a="1"/>
  <c r="K4" i="36" a="1"/>
  <c r="K5" i="52" a="1"/>
  <c r="K9" i="55" a="1"/>
  <c r="K10" i="46" a="1"/>
  <c r="K8" i="36" a="1"/>
  <c r="K7" i="52" a="1"/>
  <c r="K7" i="15" a="1"/>
  <c r="K8" i="31" a="1"/>
  <c r="K6" i="46" a="1"/>
  <c r="K5" i="32" a="1"/>
  <c r="K7" i="50" a="1"/>
  <c r="K8" i="49" a="1"/>
  <c r="K9" i="51" a="1"/>
  <c r="K11" i="15" a="1"/>
  <c r="K9" i="40" a="1"/>
  <c r="K10" i="35" a="1"/>
  <c r="K4" i="40" a="1"/>
  <c r="K4" i="30" a="1"/>
  <c r="K9" i="47" a="1"/>
  <c r="K4" i="29" a="1"/>
  <c r="K7" i="31" a="1"/>
  <c r="K10" i="15" a="1"/>
  <c r="K11" i="57" a="1"/>
  <c r="K7" i="56" a="1"/>
  <c r="K4" i="33" a="1"/>
  <c r="K7" i="57" a="1"/>
  <c r="K10" i="38" a="1"/>
  <c r="K4" i="54" a="1"/>
  <c r="K10" i="36" a="1"/>
  <c r="K8" i="47" a="1"/>
  <c r="K7" i="30" a="1"/>
  <c r="K8" i="45" a="1"/>
  <c r="K10" i="42" a="1"/>
  <c r="K10" i="53" a="1"/>
  <c r="K11" i="47" a="1"/>
  <c r="K5" i="48" a="1"/>
  <c r="K5" i="43" a="1"/>
  <c r="K7" i="32" a="1"/>
  <c r="K8" i="41" a="1"/>
  <c r="K10" i="41" a="1"/>
  <c r="K4" i="39" a="1"/>
  <c r="K9" i="15" a="1"/>
  <c r="K10" i="55" a="1"/>
  <c r="K10" i="45" a="1"/>
  <c r="K9" i="56" a="1"/>
  <c r="K5" i="38" a="1"/>
  <c r="K5" i="39" a="1"/>
  <c r="K4" i="51" a="1"/>
  <c r="K4" i="28" a="1"/>
  <c r="K11" i="41" a="1"/>
  <c r="K5" i="47" a="1"/>
  <c r="K11" i="48" a="1"/>
  <c r="K9" i="46" a="1"/>
  <c r="K6" i="39" a="1"/>
  <c r="K9" i="48" a="1"/>
  <c r="K4" i="34" a="1"/>
  <c r="K7" i="42" a="1"/>
  <c r="K10" i="48" a="1"/>
  <c r="K10" i="50" a="1"/>
  <c r="K10" i="51" a="1"/>
  <c r="K11" i="55" a="1"/>
  <c r="K4" i="43" a="1"/>
  <c r="K4" i="47" a="1"/>
  <c r="K7" i="38" a="1"/>
  <c r="K10" i="32" a="1"/>
  <c r="K11" i="30" a="1"/>
  <c r="K5" i="51" a="1"/>
  <c r="K10" i="52" a="1"/>
  <c r="K8" i="37" a="1"/>
  <c r="K4" i="52" a="1"/>
  <c r="K9" i="44" a="1"/>
  <c r="K7" i="28" a="1"/>
  <c r="K7" i="55" a="1"/>
  <c r="K7" i="35" a="1"/>
  <c r="K11" i="32" a="1"/>
  <c r="K6" i="44" a="1"/>
  <c r="K8" i="40" a="1"/>
  <c r="K11" i="40" a="1"/>
  <c r="K8" i="33" a="1"/>
  <c r="K10" i="30" a="1"/>
  <c r="K9" i="38" a="1"/>
  <c r="K9" i="31" a="1"/>
  <c r="K8" i="53" a="1"/>
  <c r="K8" i="30" a="1"/>
  <c r="K8" i="52" a="1"/>
  <c r="K6" i="37" a="1"/>
  <c r="K4" i="50" a="1"/>
  <c r="K11" i="53" a="1"/>
  <c r="K8" i="44" a="1"/>
  <c r="K8" i="55" a="1"/>
  <c r="K11" i="38" a="1"/>
  <c r="K7" i="44" a="1"/>
  <c r="K6" i="30" a="1"/>
  <c r="K4" i="45" a="1"/>
  <c r="K11" i="34" a="1"/>
  <c r="K9" i="49" a="1"/>
  <c r="K10" i="54" a="1"/>
  <c r="K6" i="56" a="1"/>
  <c r="K7" i="34" a="1"/>
  <c r="K5" i="45" a="1"/>
  <c r="K7" i="47" a="1"/>
  <c r="K8" i="38" a="1"/>
  <c r="K11" i="52" a="1"/>
  <c r="K5" i="29" a="1"/>
  <c r="K11" i="50" a="1"/>
  <c r="K11" i="49" a="1"/>
  <c r="K11" i="54" a="1"/>
  <c r="K9" i="43" a="1"/>
  <c r="K8" i="57" a="1"/>
  <c r="K8" i="51" a="1"/>
  <c r="K11" i="28" a="1"/>
  <c r="K8" i="29" a="1"/>
  <c r="K6" i="15" a="1"/>
  <c r="K11" i="39" a="1"/>
  <c r="K8" i="28" a="1"/>
  <c r="K7" i="29" a="1"/>
  <c r="K6" i="40" a="1"/>
  <c r="K6" i="32" a="1"/>
  <c r="K10" i="40" a="1"/>
  <c r="K9" i="28" a="1"/>
  <c r="K4" i="46" a="1"/>
  <c r="K8" i="15" a="1"/>
  <c r="K5" i="41" a="1"/>
  <c r="K6" i="31" a="1"/>
  <c r="K11" i="35" a="1"/>
  <c r="K6" i="53" a="1"/>
  <c r="K6" i="52" a="1"/>
  <c r="K6" i="50" a="1"/>
  <c r="K4" i="42" a="1"/>
  <c r="K7" i="43" a="1"/>
  <c r="K10" i="34" a="1"/>
  <c r="K4" i="57" a="1"/>
  <c r="K8" i="35" a="1"/>
  <c r="K10" i="37" a="1"/>
  <c r="K7" i="39" a="1"/>
  <c r="K4" i="55" a="1"/>
  <c r="K5" i="44" a="1"/>
  <c r="K7" i="41" a="1"/>
  <c r="K5" i="54" a="1"/>
  <c r="K5" i="50" a="1"/>
  <c r="K6" i="28" a="1"/>
  <c r="K8" i="48" a="1"/>
  <c r="K8" i="34" a="1"/>
  <c r="K9" i="35" a="1"/>
  <c r="K8" i="32" a="1"/>
  <c r="K7" i="51" a="1"/>
  <c r="K6" i="33" a="1"/>
  <c r="K9" i="53" a="1"/>
  <c r="K5" i="37" a="1"/>
  <c r="K11" i="31" a="1"/>
  <c r="K5" i="15" a="1"/>
  <c r="K5" i="34" a="1"/>
  <c r="K5" i="28" a="1"/>
  <c r="K11" i="33" a="1"/>
  <c r="K6" i="36" a="1"/>
  <c r="K11" i="44" a="1"/>
  <c r="K9" i="36" a="1"/>
  <c r="K9" i="30" a="1"/>
  <c r="K4" i="32" a="1"/>
  <c r="K9" i="34" a="1"/>
  <c r="K7" i="49" a="1"/>
  <c r="K6" i="38" a="1"/>
  <c r="K8" i="42" a="1"/>
  <c r="K6" i="55" a="1"/>
  <c r="K7" i="46" a="1"/>
  <c r="K10" i="57" a="1"/>
  <c r="K10" i="31" a="1"/>
  <c r="L9" i="58" l="1"/>
  <c r="R9" i="58"/>
  <c r="R5" i="58"/>
  <c r="L5" i="58"/>
  <c r="R10" i="58"/>
  <c r="L10" i="58"/>
  <c r="R11" i="58"/>
  <c r="L11" i="58"/>
  <c r="R7" i="58"/>
  <c r="L7" i="58"/>
  <c r="L8" i="58"/>
  <c r="R8" i="58"/>
  <c r="R6" i="58"/>
  <c r="L6" i="58"/>
  <c r="L4" i="58"/>
  <c r="R4" i="58"/>
  <c r="K6" i="49"/>
  <c r="K5" i="54"/>
  <c r="K4" i="53"/>
  <c r="K8" i="49"/>
  <c r="K10" i="29"/>
  <c r="K6" i="38"/>
  <c r="K8" i="50"/>
  <c r="K8" i="53"/>
  <c r="K7" i="30"/>
  <c r="K11" i="32"/>
  <c r="K5" i="37"/>
  <c r="K6" i="37"/>
  <c r="K5" i="34"/>
  <c r="K8" i="55"/>
  <c r="K11" i="40"/>
  <c r="K7" i="56"/>
  <c r="K11" i="43"/>
  <c r="K8" i="39"/>
  <c r="K5" i="49"/>
  <c r="K9" i="31"/>
  <c r="K7" i="32"/>
  <c r="K10" i="51"/>
  <c r="K7" i="38"/>
  <c r="K5" i="33"/>
  <c r="K10" i="49"/>
  <c r="K4" i="48"/>
  <c r="K5" i="38"/>
  <c r="K7" i="57"/>
  <c r="K4" i="43"/>
  <c r="K7" i="54"/>
  <c r="K4" i="55"/>
  <c r="K7" i="41"/>
  <c r="K6" i="54"/>
  <c r="K10" i="15"/>
  <c r="K9" i="37"/>
  <c r="K5" i="35"/>
  <c r="K4" i="49"/>
  <c r="K8" i="41"/>
  <c r="K5" i="31"/>
  <c r="K10" i="55"/>
  <c r="K9" i="49"/>
  <c r="K9" i="29"/>
  <c r="K10" i="34"/>
  <c r="K5" i="40"/>
  <c r="K10" i="35"/>
  <c r="K8" i="31"/>
  <c r="K5" i="44"/>
  <c r="K9" i="38"/>
  <c r="K6" i="34"/>
  <c r="K11" i="47"/>
  <c r="K9" i="52"/>
  <c r="K7" i="37"/>
  <c r="K10" i="39"/>
  <c r="K10" i="43"/>
  <c r="K8" i="29"/>
  <c r="K9" i="39"/>
  <c r="K9" i="48"/>
  <c r="K4" i="52"/>
  <c r="K11" i="44"/>
  <c r="K4" i="35"/>
  <c r="K8" i="15"/>
  <c r="K5" i="47"/>
  <c r="K11" i="15"/>
  <c r="K9" i="30"/>
  <c r="K5" i="42"/>
  <c r="K5" i="55"/>
  <c r="K11" i="52"/>
  <c r="K5" i="41"/>
  <c r="K10" i="41"/>
  <c r="K9" i="51"/>
  <c r="K7" i="42"/>
  <c r="K7" i="53"/>
  <c r="K7" i="48"/>
  <c r="K4" i="29"/>
  <c r="K7" i="31"/>
  <c r="K7" i="45"/>
  <c r="K10" i="54"/>
  <c r="K6" i="32"/>
  <c r="K5" i="45"/>
  <c r="K10" i="46"/>
  <c r="K9" i="32"/>
  <c r="K4" i="32"/>
  <c r="K6" i="33"/>
  <c r="K10" i="32"/>
  <c r="K6" i="39"/>
  <c r="K11" i="41"/>
  <c r="K5" i="48"/>
  <c r="K8" i="28"/>
  <c r="K10" i="30"/>
  <c r="K7" i="39"/>
  <c r="K11" i="50"/>
  <c r="K5" i="39"/>
  <c r="K11" i="35"/>
  <c r="K4" i="51"/>
  <c r="K9" i="35"/>
  <c r="K9" i="44"/>
  <c r="K8" i="46"/>
  <c r="K5" i="56"/>
  <c r="K6" i="41"/>
  <c r="K9" i="43"/>
  <c r="K8" i="48"/>
  <c r="K10" i="37"/>
  <c r="K7" i="36"/>
  <c r="K4" i="45"/>
  <c r="K10" i="33"/>
  <c r="K11" i="55"/>
  <c r="K4" i="34"/>
  <c r="K4" i="47"/>
  <c r="K5" i="53"/>
  <c r="K9" i="33"/>
  <c r="K4" i="28"/>
  <c r="K7" i="46"/>
  <c r="K7" i="40"/>
  <c r="K8" i="35"/>
  <c r="K6" i="43"/>
  <c r="K8" i="38"/>
  <c r="K10" i="28"/>
  <c r="K8" i="45"/>
  <c r="K6" i="53"/>
  <c r="K9" i="55"/>
  <c r="K10" i="50"/>
  <c r="K9" i="50"/>
  <c r="K7" i="34"/>
  <c r="K8" i="44"/>
  <c r="K7" i="50"/>
  <c r="K6" i="45"/>
  <c r="K5" i="15"/>
  <c r="K11" i="36"/>
  <c r="K8" i="57"/>
  <c r="K10" i="45"/>
  <c r="K4" i="41"/>
  <c r="K4" i="30"/>
  <c r="K11" i="49"/>
  <c r="K11" i="56"/>
  <c r="K10" i="47"/>
  <c r="K4" i="15"/>
  <c r="K5" i="52"/>
  <c r="K10" i="53"/>
  <c r="K4" i="44"/>
  <c r="K5" i="50"/>
  <c r="K6" i="47"/>
  <c r="K11" i="38"/>
  <c r="K8" i="42"/>
  <c r="K7" i="51"/>
  <c r="K8" i="54"/>
  <c r="K7" i="55"/>
  <c r="K6" i="48"/>
  <c r="K6" i="44"/>
  <c r="K6" i="28"/>
  <c r="K11" i="30"/>
  <c r="K5" i="32"/>
  <c r="K8" i="33"/>
  <c r="K11" i="29"/>
  <c r="K10" i="48"/>
  <c r="K6" i="55"/>
  <c r="K11" i="57"/>
  <c r="K8" i="51"/>
  <c r="K8" i="56"/>
  <c r="K11" i="31"/>
  <c r="K10" i="31"/>
  <c r="K8" i="34"/>
  <c r="K6" i="35"/>
  <c r="K6" i="50"/>
  <c r="K7" i="44"/>
  <c r="K11" i="39"/>
  <c r="K9" i="56"/>
  <c r="K6" i="36"/>
  <c r="K10" i="57"/>
  <c r="K9" i="53"/>
  <c r="K4" i="56"/>
  <c r="K4" i="38"/>
  <c r="K9" i="15"/>
  <c r="K11" i="51"/>
  <c r="K11" i="46"/>
  <c r="K11" i="45"/>
  <c r="K4" i="33"/>
  <c r="K10" i="36"/>
  <c r="K7" i="29"/>
  <c r="K9" i="40"/>
  <c r="K4" i="31"/>
  <c r="K10" i="56"/>
  <c r="K9" i="57"/>
  <c r="K11" i="33"/>
  <c r="K11" i="53"/>
  <c r="K11" i="42"/>
  <c r="K5" i="51"/>
  <c r="K6" i="42"/>
  <c r="K9" i="36"/>
  <c r="K6" i="29"/>
  <c r="K7" i="47"/>
  <c r="K4" i="39"/>
  <c r="K11" i="48"/>
  <c r="K9" i="42"/>
  <c r="K6" i="56"/>
  <c r="K8" i="47"/>
  <c r="K11" i="34"/>
  <c r="K9" i="45"/>
  <c r="K9" i="47"/>
  <c r="K4" i="37"/>
  <c r="K5" i="30"/>
  <c r="K8" i="32"/>
  <c r="K4" i="42"/>
  <c r="K7" i="49"/>
  <c r="K10" i="42"/>
  <c r="K4" i="57"/>
  <c r="K7" i="52"/>
  <c r="K4" i="46"/>
  <c r="K10" i="38"/>
  <c r="K7" i="15"/>
  <c r="K6" i="51"/>
  <c r="K8" i="40"/>
  <c r="K9" i="34"/>
  <c r="K6" i="15"/>
  <c r="K8" i="37"/>
  <c r="K10" i="52"/>
  <c r="K8" i="36"/>
  <c r="K7" i="43"/>
  <c r="K11" i="28"/>
  <c r="K11" i="54"/>
  <c r="K10" i="40"/>
  <c r="K4" i="50"/>
  <c r="K5" i="28"/>
  <c r="K6" i="30"/>
  <c r="K4" i="40"/>
  <c r="K7" i="28"/>
  <c r="K8" i="30"/>
  <c r="K11" i="37"/>
  <c r="K6" i="40"/>
  <c r="K8" i="52"/>
  <c r="K9" i="28"/>
  <c r="K6" i="52"/>
  <c r="K7" i="35"/>
  <c r="K6" i="57"/>
  <c r="K6" i="46"/>
  <c r="K9" i="41"/>
  <c r="K8" i="43"/>
  <c r="K5" i="29"/>
  <c r="K10" i="44"/>
  <c r="K5" i="46"/>
  <c r="K7" i="33"/>
  <c r="K4" i="36"/>
  <c r="K9" i="54"/>
  <c r="K5" i="43"/>
  <c r="K9" i="46"/>
  <c r="K4" i="54"/>
  <c r="K6" i="31"/>
  <c r="K5" i="36"/>
  <c r="K5" i="57"/>
  <c r="R5" i="36" l="1"/>
  <c r="L5" i="36"/>
  <c r="R4" i="54"/>
  <c r="L4" i="54"/>
  <c r="R5" i="43"/>
  <c r="L5" i="43"/>
  <c r="R4" i="36"/>
  <c r="L4" i="36"/>
  <c r="R5" i="46"/>
  <c r="L5" i="46"/>
  <c r="L5" i="29"/>
  <c r="R5" i="29"/>
  <c r="R9" i="41"/>
  <c r="L9" i="41"/>
  <c r="L6" i="57"/>
  <c r="R6" i="57"/>
  <c r="R6" i="52"/>
  <c r="L6" i="52"/>
  <c r="L8" i="52"/>
  <c r="R8" i="52"/>
  <c r="L11" i="37"/>
  <c r="R11" i="37"/>
  <c r="L7" i="28"/>
  <c r="R7" i="28"/>
  <c r="L6" i="30"/>
  <c r="R6" i="30"/>
  <c r="R4" i="50"/>
  <c r="L4" i="50"/>
  <c r="L11" i="54"/>
  <c r="R11" i="54"/>
  <c r="L7" i="43"/>
  <c r="R7" i="43"/>
  <c r="L10" i="52"/>
  <c r="R10" i="52"/>
  <c r="R6" i="15"/>
  <c r="L6" i="15"/>
  <c r="L8" i="40"/>
  <c r="R8" i="40"/>
  <c r="R7" i="15"/>
  <c r="L7" i="15"/>
  <c r="L4" i="46"/>
  <c r="R4" i="46"/>
  <c r="R4" i="57"/>
  <c r="L4" i="57"/>
  <c r="L7" i="49"/>
  <c r="R7" i="49"/>
  <c r="R8" i="32"/>
  <c r="L8" i="32"/>
  <c r="L4" i="37"/>
  <c r="R4" i="37"/>
  <c r="R8" i="47"/>
  <c r="L8" i="47"/>
  <c r="R9" i="42"/>
  <c r="L9" i="42"/>
  <c r="R4" i="39"/>
  <c r="L4" i="39"/>
  <c r="R6" i="29"/>
  <c r="L6" i="29"/>
  <c r="L6" i="42"/>
  <c r="R6" i="42"/>
  <c r="L11" i="42"/>
  <c r="R11" i="42"/>
  <c r="R11" i="33"/>
  <c r="L11" i="33"/>
  <c r="L10" i="56"/>
  <c r="R10" i="56"/>
  <c r="R9" i="40"/>
  <c r="L9" i="40"/>
  <c r="L10" i="36"/>
  <c r="R10" i="36"/>
  <c r="L11" i="45"/>
  <c r="R11" i="45"/>
  <c r="L11" i="51"/>
  <c r="R11" i="51"/>
  <c r="R4" i="38"/>
  <c r="L4" i="38"/>
  <c r="L9" i="53"/>
  <c r="R9" i="53"/>
  <c r="L6" i="36"/>
  <c r="R6" i="36"/>
  <c r="R11" i="39"/>
  <c r="L11" i="39"/>
  <c r="R6" i="50"/>
  <c r="L6" i="50"/>
  <c r="L8" i="34"/>
  <c r="R8" i="34"/>
  <c r="L11" i="31"/>
  <c r="R11" i="31"/>
  <c r="R8" i="51"/>
  <c r="L8" i="51"/>
  <c r="L6" i="55"/>
  <c r="R6" i="55"/>
  <c r="L11" i="29"/>
  <c r="R11" i="29"/>
  <c r="R5" i="32"/>
  <c r="L5" i="32"/>
  <c r="L6" i="28"/>
  <c r="R6" i="28"/>
  <c r="R6" i="48"/>
  <c r="L6" i="48"/>
  <c r="R8" i="54"/>
  <c r="L8" i="54"/>
  <c r="L8" i="42"/>
  <c r="R8" i="42"/>
  <c r="L6" i="47"/>
  <c r="R6" i="47"/>
  <c r="R4" i="44"/>
  <c r="L4" i="44"/>
  <c r="R10" i="47"/>
  <c r="L10" i="47"/>
  <c r="L11" i="49"/>
  <c r="R11" i="49"/>
  <c r="L4" i="41"/>
  <c r="R4" i="41"/>
  <c r="R8" i="57"/>
  <c r="L8" i="57"/>
  <c r="R5" i="15"/>
  <c r="L5" i="15"/>
  <c r="L7" i="50"/>
  <c r="R7" i="50"/>
  <c r="L7" i="34"/>
  <c r="R7" i="34"/>
  <c r="R10" i="50"/>
  <c r="L10" i="50"/>
  <c r="L6" i="53"/>
  <c r="R6" i="53"/>
  <c r="L10" i="28"/>
  <c r="R10" i="28"/>
  <c r="L6" i="43"/>
  <c r="R6" i="43"/>
  <c r="L7" i="40"/>
  <c r="R7" i="40"/>
  <c r="L4" i="28"/>
  <c r="R4" i="28"/>
  <c r="L5" i="53"/>
  <c r="R5" i="53"/>
  <c r="R4" i="34"/>
  <c r="L4" i="34"/>
  <c r="R10" i="33"/>
  <c r="L10" i="33"/>
  <c r="R7" i="36"/>
  <c r="L7" i="36"/>
  <c r="L8" i="48"/>
  <c r="R8" i="48"/>
  <c r="L6" i="41"/>
  <c r="R6" i="41"/>
  <c r="L8" i="46"/>
  <c r="R8" i="46"/>
  <c r="L9" i="35"/>
  <c r="R9" i="35"/>
  <c r="L11" i="50"/>
  <c r="R11" i="50"/>
  <c r="L10" i="30"/>
  <c r="R10" i="30"/>
  <c r="R5" i="48"/>
  <c r="L5" i="48"/>
  <c r="L6" i="39"/>
  <c r="R6" i="39"/>
  <c r="L6" i="33"/>
  <c r="R6" i="33"/>
  <c r="R9" i="32"/>
  <c r="L9" i="32"/>
  <c r="R5" i="45"/>
  <c r="L5" i="45"/>
  <c r="L10" i="54"/>
  <c r="R10" i="54"/>
  <c r="L7" i="31"/>
  <c r="R7" i="31"/>
  <c r="L7" i="48"/>
  <c r="R7" i="48"/>
  <c r="L7" i="42"/>
  <c r="R7" i="42"/>
  <c r="L10" i="41"/>
  <c r="R10" i="41"/>
  <c r="L11" i="52"/>
  <c r="R11" i="52"/>
  <c r="R5" i="42"/>
  <c r="L5" i="42"/>
  <c r="L8" i="15"/>
  <c r="R8" i="15"/>
  <c r="L11" i="44"/>
  <c r="R11" i="44"/>
  <c r="L9" i="48"/>
  <c r="R9" i="48"/>
  <c r="R8" i="29"/>
  <c r="L8" i="29"/>
  <c r="L10" i="39"/>
  <c r="R10" i="39"/>
  <c r="R5" i="44"/>
  <c r="L5" i="44"/>
  <c r="L5" i="57"/>
  <c r="R5" i="57"/>
  <c r="L6" i="31"/>
  <c r="R6" i="31"/>
  <c r="L9" i="46"/>
  <c r="R9" i="46"/>
  <c r="L9" i="54"/>
  <c r="R9" i="54"/>
  <c r="L7" i="33"/>
  <c r="R7" i="33"/>
  <c r="L10" i="44"/>
  <c r="R10" i="44"/>
  <c r="R8" i="43"/>
  <c r="L8" i="43"/>
  <c r="L6" i="46"/>
  <c r="R6" i="46"/>
  <c r="L7" i="35"/>
  <c r="R7" i="35"/>
  <c r="L9" i="28"/>
  <c r="R9" i="28"/>
  <c r="L6" i="40"/>
  <c r="R6" i="40"/>
  <c r="R8" i="30"/>
  <c r="L8" i="30"/>
  <c r="R4" i="40"/>
  <c r="L4" i="40"/>
  <c r="R5" i="28"/>
  <c r="L5" i="28"/>
  <c r="L10" i="40"/>
  <c r="R10" i="40"/>
  <c r="L11" i="28"/>
  <c r="R11" i="28"/>
  <c r="L8" i="36"/>
  <c r="R8" i="36"/>
  <c r="R8" i="37"/>
  <c r="L8" i="37"/>
  <c r="L9" i="34"/>
  <c r="R9" i="34"/>
  <c r="L6" i="51"/>
  <c r="R6" i="51"/>
  <c r="R10" i="38"/>
  <c r="L10" i="38"/>
  <c r="L7" i="52"/>
  <c r="R7" i="52"/>
  <c r="L10" i="42"/>
  <c r="R10" i="42"/>
  <c r="R4" i="42"/>
  <c r="L4" i="42"/>
  <c r="R5" i="30"/>
  <c r="L5" i="30"/>
  <c r="R9" i="47"/>
  <c r="L9" i="47"/>
  <c r="L11" i="34"/>
  <c r="R11" i="34"/>
  <c r="L6" i="56"/>
  <c r="R6" i="56"/>
  <c r="R11" i="48"/>
  <c r="L11" i="48"/>
  <c r="L7" i="47"/>
  <c r="R7" i="47"/>
  <c r="L9" i="36"/>
  <c r="R9" i="36"/>
  <c r="L5" i="51"/>
  <c r="R5" i="51"/>
  <c r="L11" i="53"/>
  <c r="R11" i="53"/>
  <c r="L9" i="57"/>
  <c r="R9" i="57"/>
  <c r="L4" i="31"/>
  <c r="R4" i="31"/>
  <c r="L7" i="29"/>
  <c r="R7" i="29"/>
  <c r="L4" i="33"/>
  <c r="R4" i="33"/>
  <c r="L11" i="46"/>
  <c r="R11" i="46"/>
  <c r="R9" i="15"/>
  <c r="L9" i="15"/>
  <c r="R4" i="56"/>
  <c r="L4" i="56"/>
  <c r="L10" i="57"/>
  <c r="R10" i="57"/>
  <c r="L9" i="56"/>
  <c r="R9" i="56"/>
  <c r="R7" i="44"/>
  <c r="L7" i="44"/>
  <c r="R6" i="35"/>
  <c r="L6" i="35"/>
  <c r="L10" i="31"/>
  <c r="R10" i="31"/>
  <c r="L8" i="56"/>
  <c r="R8" i="56"/>
  <c r="L11" i="57"/>
  <c r="R11" i="57"/>
  <c r="L10" i="48"/>
  <c r="R10" i="48"/>
  <c r="R8" i="33"/>
  <c r="L8" i="33"/>
  <c r="L11" i="30"/>
  <c r="R11" i="30"/>
  <c r="L6" i="44"/>
  <c r="R6" i="44"/>
  <c r="L7" i="55"/>
  <c r="R7" i="55"/>
  <c r="R7" i="51"/>
  <c r="L7" i="51"/>
  <c r="R11" i="38"/>
  <c r="L11" i="38"/>
  <c r="R5" i="50"/>
  <c r="L5" i="50"/>
  <c r="L10" i="53"/>
  <c r="R10" i="53"/>
  <c r="R4" i="15"/>
  <c r="L4" i="15"/>
  <c r="L11" i="56"/>
  <c r="R11" i="56"/>
  <c r="R4" i="30"/>
  <c r="L4" i="30"/>
  <c r="R10" i="45"/>
  <c r="L10" i="45"/>
  <c r="L11" i="36"/>
  <c r="R11" i="36"/>
  <c r="L6" i="45"/>
  <c r="R6" i="45"/>
  <c r="R8" i="44"/>
  <c r="L8" i="44"/>
  <c r="L9" i="50"/>
  <c r="R9" i="50"/>
  <c r="L9" i="55"/>
  <c r="R9" i="55"/>
  <c r="L8" i="45"/>
  <c r="R8" i="45"/>
  <c r="L8" i="38"/>
  <c r="R8" i="38"/>
  <c r="R8" i="35"/>
  <c r="L8" i="35"/>
  <c r="R7" i="46"/>
  <c r="L7" i="46"/>
  <c r="L9" i="33"/>
  <c r="R9" i="33"/>
  <c r="L4" i="47"/>
  <c r="R4" i="47"/>
  <c r="L11" i="55"/>
  <c r="R11" i="55"/>
  <c r="L4" i="45"/>
  <c r="R4" i="45"/>
  <c r="L10" i="37"/>
  <c r="R10" i="37"/>
  <c r="R9" i="43"/>
  <c r="L9" i="43"/>
  <c r="L5" i="56"/>
  <c r="R5" i="56"/>
  <c r="L9" i="44"/>
  <c r="R9" i="44"/>
  <c r="R4" i="51"/>
  <c r="L4" i="51"/>
  <c r="R5" i="39"/>
  <c r="L5" i="39"/>
  <c r="L7" i="39"/>
  <c r="R7" i="39"/>
  <c r="L8" i="28"/>
  <c r="R8" i="28"/>
  <c r="L11" i="41"/>
  <c r="R11" i="41"/>
  <c r="L10" i="32"/>
  <c r="R10" i="32"/>
  <c r="R4" i="32"/>
  <c r="L4" i="32"/>
  <c r="L10" i="46"/>
  <c r="R10" i="46"/>
  <c r="L6" i="32"/>
  <c r="R6" i="32"/>
  <c r="R7" i="45"/>
  <c r="L7" i="45"/>
  <c r="L4" i="29"/>
  <c r="R4" i="29"/>
  <c r="R7" i="53"/>
  <c r="L7" i="53"/>
  <c r="R9" i="51"/>
  <c r="L9" i="51"/>
  <c r="L5" i="41"/>
  <c r="R5" i="41"/>
  <c r="L5" i="55"/>
  <c r="R5" i="55"/>
  <c r="L9" i="30"/>
  <c r="R9" i="30"/>
  <c r="L5" i="47"/>
  <c r="R5" i="47"/>
  <c r="L4" i="35"/>
  <c r="R4" i="35"/>
  <c r="R4" i="52"/>
  <c r="L4" i="52"/>
  <c r="R9" i="39"/>
  <c r="L9" i="39"/>
  <c r="L10" i="43"/>
  <c r="R10" i="43"/>
  <c r="L7" i="37"/>
  <c r="R7" i="37"/>
  <c r="L11" i="47"/>
  <c r="R11" i="47"/>
  <c r="L9" i="38"/>
  <c r="R9" i="38"/>
  <c r="R8" i="31"/>
  <c r="L8" i="31"/>
  <c r="R5" i="40"/>
  <c r="L5" i="40"/>
  <c r="R9" i="29"/>
  <c r="L9" i="29"/>
  <c r="L10" i="55"/>
  <c r="R10" i="55"/>
  <c r="R8" i="41"/>
  <c r="L8" i="41"/>
  <c r="L5" i="35"/>
  <c r="R5" i="35"/>
  <c r="L10" i="15"/>
  <c r="R10" i="15"/>
  <c r="L7" i="41"/>
  <c r="R7" i="41"/>
  <c r="L7" i="54"/>
  <c r="R7" i="54"/>
  <c r="L7" i="57"/>
  <c r="R7" i="57"/>
  <c r="R4" i="48"/>
  <c r="L4" i="48"/>
  <c r="L5" i="33"/>
  <c r="R5" i="33"/>
  <c r="R10" i="51"/>
  <c r="L10" i="51"/>
  <c r="R9" i="31"/>
  <c r="L9" i="31"/>
  <c r="R8" i="39"/>
  <c r="L8" i="39"/>
  <c r="L7" i="56"/>
  <c r="R7" i="56"/>
  <c r="R8" i="55"/>
  <c r="L8" i="55"/>
  <c r="L6" i="37"/>
  <c r="R6" i="37"/>
  <c r="L11" i="32"/>
  <c r="R11" i="32"/>
  <c r="R8" i="53"/>
  <c r="L8" i="53"/>
  <c r="R6" i="38"/>
  <c r="L6" i="38"/>
  <c r="R8" i="49"/>
  <c r="L8" i="49"/>
  <c r="R5" i="54"/>
  <c r="L5" i="54"/>
  <c r="L9" i="45"/>
  <c r="R9" i="45"/>
  <c r="L5" i="52"/>
  <c r="R5" i="52"/>
  <c r="L11" i="35"/>
  <c r="R11" i="35"/>
  <c r="R11" i="15"/>
  <c r="L11" i="15"/>
  <c r="R9" i="52"/>
  <c r="L9" i="52"/>
  <c r="L6" i="34"/>
  <c r="R6" i="34"/>
  <c r="L10" i="35"/>
  <c r="R10" i="35"/>
  <c r="L10" i="34"/>
  <c r="R10" i="34"/>
  <c r="R9" i="49"/>
  <c r="L9" i="49"/>
  <c r="L5" i="31"/>
  <c r="R5" i="31"/>
  <c r="L4" i="49"/>
  <c r="R4" i="49"/>
  <c r="R9" i="37"/>
  <c r="L9" i="37"/>
  <c r="L6" i="54"/>
  <c r="R6" i="54"/>
  <c r="L4" i="55"/>
  <c r="R4" i="55"/>
  <c r="L4" i="43"/>
  <c r="R4" i="43"/>
  <c r="R5" i="38"/>
  <c r="L5" i="38"/>
  <c r="L10" i="49"/>
  <c r="R10" i="49"/>
  <c r="L7" i="38"/>
  <c r="R7" i="38"/>
  <c r="L7" i="32"/>
  <c r="R7" i="32"/>
  <c r="L5" i="49"/>
  <c r="R5" i="49"/>
  <c r="L11" i="43"/>
  <c r="R11" i="43"/>
  <c r="L11" i="40"/>
  <c r="R11" i="40"/>
  <c r="R5" i="34"/>
  <c r="L5" i="34"/>
  <c r="L5" i="37"/>
  <c r="R5" i="37"/>
  <c r="L7" i="30"/>
  <c r="R7" i="30"/>
  <c r="L8" i="50"/>
  <c r="R8" i="50"/>
  <c r="L10" i="29"/>
  <c r="R10" i="29"/>
  <c r="L4" i="53"/>
  <c r="R4" i="53"/>
  <c r="L6" i="49"/>
  <c r="R6" i="49"/>
</calcChain>
</file>

<file path=xl/sharedStrings.xml><?xml version="1.0" encoding="utf-8"?>
<sst xmlns="http://schemas.openxmlformats.org/spreadsheetml/2006/main" count="2210" uniqueCount="1120">
  <si>
    <t>Thématiques</t>
  </si>
  <si>
    <t>Design, innovation et créativité</t>
  </si>
  <si>
    <t>Les objets et systèmes techniques et les changements induits dans la société</t>
  </si>
  <si>
    <t>La modélisation et la simulation des objets et systèmes techniques</t>
  </si>
  <si>
    <t>L’informatique et la programmation</t>
  </si>
  <si>
    <t>Repère séquence</t>
  </si>
  <si>
    <t>S1</t>
  </si>
  <si>
    <t>S2</t>
  </si>
  <si>
    <t>S3</t>
  </si>
  <si>
    <t>S4</t>
  </si>
  <si>
    <t>S5</t>
  </si>
  <si>
    <t>S6</t>
  </si>
  <si>
    <t>S7</t>
  </si>
  <si>
    <t>S8</t>
  </si>
  <si>
    <t>S9</t>
  </si>
  <si>
    <t>S10</t>
  </si>
  <si>
    <t>S11</t>
  </si>
  <si>
    <t>S12</t>
  </si>
  <si>
    <t>S13</t>
  </si>
  <si>
    <t>S14</t>
  </si>
  <si>
    <t>S15</t>
  </si>
  <si>
    <t>S16</t>
  </si>
  <si>
    <t>S17</t>
  </si>
  <si>
    <t>S18</t>
  </si>
  <si>
    <t>S19</t>
  </si>
  <si>
    <t>S20</t>
  </si>
  <si>
    <t>S21</t>
  </si>
  <si>
    <t>S22</t>
  </si>
  <si>
    <t>S23</t>
  </si>
  <si>
    <t>S24</t>
  </si>
  <si>
    <t>S25</t>
  </si>
  <si>
    <t>S26</t>
  </si>
  <si>
    <t>S27</t>
  </si>
  <si>
    <t>S28</t>
  </si>
  <si>
    <t>S29</t>
  </si>
  <si>
    <t>S30</t>
  </si>
  <si>
    <t>Analyser le fonctionnement et la structure d’un objet, identifier les entrées et sorties.</t>
  </si>
  <si>
    <t>Analyser le comportement attendu d’un système réel et décomposer le problème posé en sous-problèmes afin de structurer un programme de commande.</t>
  </si>
  <si>
    <t>Écrire, mettre au point (tester, corriger) et exécuter un programme commandant un système réel et vérifier le comportement attendu.</t>
  </si>
  <si>
    <t>Utiliser une modélisation pour comprendre, formaliser, partager, construire, investiguer, prouver.</t>
  </si>
  <si>
    <t>Comparer et commenter les évolutions des objets en articulant différents points de vue : fonctionnel, structurel, environnemental, technique, scientifique, social, historique, économique.</t>
  </si>
  <si>
    <t>Élaborer un document qui synthétise ces comparaisons et ces commentaires.</t>
  </si>
  <si>
    <t>Thème de séquence</t>
  </si>
  <si>
    <t>Pratiquer des démarches scientifiques et technologiques</t>
  </si>
  <si>
    <t xml:space="preserve">Mesurer des grandeurs de manière directe ou indirecte. </t>
  </si>
  <si>
    <t>Concevoir, créer, réaliser</t>
  </si>
  <si>
    <t>S’approprier des outils et des méthodes</t>
  </si>
  <si>
    <t>Présenter à l’oral et à l’aide de supports numériques multimédia des solutions techniques au moment des revues de projet.</t>
  </si>
  <si>
    <t xml:space="preserve">Pratiquer des langages </t>
  </si>
  <si>
    <t>Mobiliser des outils numériques</t>
  </si>
  <si>
    <t>Organiser, structurer et stocker des ressources numériques.</t>
  </si>
  <si>
    <t>Adopter un comportement éthique et responsable</t>
  </si>
  <si>
    <t>Se situer dans l’espace et dans le temps</t>
  </si>
  <si>
    <t xml:space="preserve">Relier les évolutions technologiques aux inventions et innovations qui marquent des ruptures dans les solutions techniques. </t>
  </si>
  <si>
    <t>Regrouper des objets en familles et lignées.</t>
  </si>
  <si>
    <t>Compétences</t>
  </si>
  <si>
    <t>Organisation d’un groupe de projet, rôle des participants, planning, revue de projets.</t>
  </si>
  <si>
    <t>Arborescence.</t>
  </si>
  <si>
    <t>Prototypage rapide de structures et de circuits de commande à partir de cartes standard.</t>
  </si>
  <si>
    <t>Les règles d’un usage raisonné des objets communicants respectant la propriété intellectuelle et l’intégrité d’autrui.</t>
  </si>
  <si>
    <t>Outils numériques de description des objets techniques.</t>
  </si>
  <si>
    <t>Respecter une procédure de travail garantissant un résultat en respectant les règles de sécurité et d’utilisation des outils mis à disposition.</t>
  </si>
  <si>
    <t>Analyse fonctionnelle systémique.</t>
  </si>
  <si>
    <t>Outils de description d’un fonctionnement, d’une structure et d’un comportement.</t>
  </si>
  <si>
    <t>Notions d’écarts entre les attentes fixées par le cahier des charges et les résultats de l’expérimentation.</t>
  </si>
  <si>
    <t>Interpréter des résultats expérimentaux, en tirer une conclusion et la communiquer en argumentant.</t>
  </si>
  <si>
    <t>Notions d’écarts entre les attentes fixées par le cahier des charges et les résultats de la simulation.</t>
  </si>
  <si>
    <t>Info</t>
  </si>
  <si>
    <t>8) Acquérir et transmettre des informations ou des données</t>
  </si>
  <si>
    <t>Nombre de compétences développées</t>
  </si>
  <si>
    <t>Présentation de la séquence</t>
  </si>
  <si>
    <t>Thématiques du programme</t>
  </si>
  <si>
    <t>Situation déclenchante possible</t>
  </si>
  <si>
    <t>Positionnement dans le cycle 4</t>
  </si>
  <si>
    <t>Proposition de déroulé</t>
  </si>
  <si>
    <t>Séance 1</t>
  </si>
  <si>
    <t>Séance 2</t>
  </si>
  <si>
    <t>Séance 3</t>
  </si>
  <si>
    <t>Question directrice</t>
  </si>
  <si>
    <t>Activités</t>
  </si>
  <si>
    <t>Conclusion / bilan</t>
  </si>
  <si>
    <t>Démarche pédagogique</t>
  </si>
  <si>
    <t>Capteur, actionneur, interface.</t>
  </si>
  <si>
    <t>IP.2.3.6</t>
  </si>
  <si>
    <t>IP.2.3.5</t>
  </si>
  <si>
    <t>IP.2.3.4</t>
  </si>
  <si>
    <t>IP.2.3.3</t>
  </si>
  <si>
    <t>IP.2.3.2</t>
  </si>
  <si>
    <t>IP.2.3.1</t>
  </si>
  <si>
    <t>Écrire un programme dans lequel des actions sont déclenchées par des événements extérieurs.</t>
  </si>
  <si>
    <t>IP.2.3</t>
  </si>
  <si>
    <t>IP.2.2</t>
  </si>
  <si>
    <t>IP.2.1</t>
  </si>
  <si>
    <t>Écrire, mettre au point et exécuter un programme</t>
  </si>
  <si>
    <t>IP.2</t>
  </si>
  <si>
    <t>Notion de protocole, d'organisation de protocoles en couche, d'algorithme de routage, Internet.</t>
  </si>
  <si>
    <t>IP.1.1.2</t>
  </si>
  <si>
    <t>IP.1.1.1</t>
  </si>
  <si>
    <t>Comprendre le fonctionnement d’un réseau informatique</t>
  </si>
  <si>
    <t>IP.1</t>
  </si>
  <si>
    <t xml:space="preserve">Connaissances </t>
  </si>
  <si>
    <t>Écrire, mettre au point et exécuter un programme.</t>
  </si>
  <si>
    <t>Comprendre le fonctionnement d’un réseau informatique.</t>
  </si>
  <si>
    <t>Attendus de fin de cycle</t>
  </si>
  <si>
    <t>Simuler numériquement la structure et/ou le comportement d’un objet. Interpréter le comportement de l’objet technique et le communiquer en argumentant.</t>
  </si>
  <si>
    <t>MSOST.2.2</t>
  </si>
  <si>
    <t>MSOST.2.1.1</t>
  </si>
  <si>
    <t>MSOST.2.1</t>
  </si>
  <si>
    <t>Utiliser une modélisation et simuler le comportement d’un objet</t>
  </si>
  <si>
    <t>MSOST.2</t>
  </si>
  <si>
    <t>MSOST.1.7.1</t>
  </si>
  <si>
    <t>MSOST.1.7</t>
  </si>
  <si>
    <t>Nature d’une information : logique ou analogique.</t>
  </si>
  <si>
    <t>MSOST.1.6.4</t>
  </si>
  <si>
    <t>MSOST.1.6.3</t>
  </si>
  <si>
    <t>MSOST.1.6.2</t>
  </si>
  <si>
    <t>MSOST.1.6.1</t>
  </si>
  <si>
    <t>MSOST.1.6</t>
  </si>
  <si>
    <t>MSOST.1.5.1</t>
  </si>
  <si>
    <t>Décrire, en utilisant les outils et langages de descriptions adaptés, le fonctionnement, la structure et le comportement des objets.</t>
  </si>
  <si>
    <t>MSOST.1.5</t>
  </si>
  <si>
    <t>Chaîne d’information.</t>
  </si>
  <si>
    <t>MSOST.1.4.4</t>
  </si>
  <si>
    <t>Chaîne d’énergie.</t>
  </si>
  <si>
    <t>MSOST.1.4.3</t>
  </si>
  <si>
    <t>MSOST.1.4.2</t>
  </si>
  <si>
    <t>MSOST.1.4.1</t>
  </si>
  <si>
    <t>Identifier le(s) matériau(x), les flux d’énergie et d’information sur un objet et décrire les transformations qui s’opèrent.</t>
  </si>
  <si>
    <t>MSOST.1.4</t>
  </si>
  <si>
    <t>MSOST.1.3.4</t>
  </si>
  <si>
    <t>MSOST.1.3.3</t>
  </si>
  <si>
    <t>MSOST.1.3.2</t>
  </si>
  <si>
    <t>MSOST.1.3.1</t>
  </si>
  <si>
    <t>MSOST.1.3</t>
  </si>
  <si>
    <t>MSOST.1.2.1</t>
  </si>
  <si>
    <t>Associer des solutions techniques à des fonctions.</t>
  </si>
  <si>
    <t>MSOST.1.2</t>
  </si>
  <si>
    <t>Ergonomie.</t>
  </si>
  <si>
    <t>MSOST.1.1.2</t>
  </si>
  <si>
    <t>MSOST.1.1.1</t>
  </si>
  <si>
    <t>MSOST.1.1</t>
  </si>
  <si>
    <t>Analyser le fonctionnement et la structure d’un objet</t>
  </si>
  <si>
    <t>MSOST.1</t>
  </si>
  <si>
    <t>Utiliser une modélisation et simuler le comportement d’un objet.</t>
  </si>
  <si>
    <t>Analyser le fonctionnement et la structure d’un objet.</t>
  </si>
  <si>
    <t xml:space="preserve">La modélisation et la simulation des objets et systèmes techniques </t>
  </si>
  <si>
    <t>OTSCIS.2.2.1</t>
  </si>
  <si>
    <t>Lire, utiliser et produire, à l’aide d’outils de représentation numérique, des choix de solutions sous forme de dessins ou de schémas.</t>
  </si>
  <si>
    <t>OTSCIS.2.2</t>
  </si>
  <si>
    <t>Notion d’algorithme.</t>
  </si>
  <si>
    <t>OTSCIS.2.1.4</t>
  </si>
  <si>
    <t>OTSCIS.2.1.3</t>
  </si>
  <si>
    <t>OTSCIS.2.1.2</t>
  </si>
  <si>
    <t>OTSCIS.2.1.1</t>
  </si>
  <si>
    <t xml:space="preserve">Exprimer sa pensée à l’aide d’outils de description adaptés : croquis, schémas, graphes, diagrammes, tableaux. </t>
  </si>
  <si>
    <t>OTSCIS.2.1</t>
  </si>
  <si>
    <t>Exprimer sa pensée à l’aide d’outils de description adaptés</t>
  </si>
  <si>
    <t>OTSCIS.2</t>
  </si>
  <si>
    <t>Charte graphique.</t>
  </si>
  <si>
    <t>OTSCIS.1.4.2</t>
  </si>
  <si>
    <t>Outils numériques de présentation.</t>
  </si>
  <si>
    <t>OTSCIS.1.4.1</t>
  </si>
  <si>
    <t>OTSCIS.1.4</t>
  </si>
  <si>
    <t>OTSCIS.1.3</t>
  </si>
  <si>
    <t>OTSCIS.1.2</t>
  </si>
  <si>
    <t>OTSCIS.1.1.4</t>
  </si>
  <si>
    <t>OTSCIS.1.1.3</t>
  </si>
  <si>
    <t>CT 7.2</t>
  </si>
  <si>
    <t>OTSCIS.1.1.2</t>
  </si>
  <si>
    <t>OTSCIS.1.1</t>
  </si>
  <si>
    <t>CT 7.1</t>
  </si>
  <si>
    <t>OTSCIS.1.1.1</t>
  </si>
  <si>
    <t>5 - les représentations du monde et l'activité humaine</t>
  </si>
  <si>
    <t>Comparer et commenter les évolutions des objets et systèmes</t>
  </si>
  <si>
    <t>OTSCIS.1</t>
  </si>
  <si>
    <t>CT 6.3</t>
  </si>
  <si>
    <t>CT 6.2</t>
  </si>
  <si>
    <t>Développer les bonnes pratiques de l’usage des objets communicants.</t>
  </si>
  <si>
    <t>CT 6.1</t>
  </si>
  <si>
    <t>Exprimer sa pensée à l’aide d’outils de description adaptés. </t>
  </si>
  <si>
    <t>3 - la formation de la personne et du citoyen</t>
  </si>
  <si>
    <t>Comparer et commenter les évolutions des objets et systèmes.</t>
  </si>
  <si>
    <t>CT 5.5</t>
  </si>
  <si>
    <t>CT 5.4</t>
  </si>
  <si>
    <t>Les objets techniques, les services et les changements induits dans la société</t>
  </si>
  <si>
    <t>CT 5.3</t>
  </si>
  <si>
    <t>DIC.1.6</t>
  </si>
  <si>
    <t>CT 5.2</t>
  </si>
  <si>
    <t>CT 5.1</t>
  </si>
  <si>
    <t>DIC.2.1.1</t>
  </si>
  <si>
    <t>DIC.2.1</t>
  </si>
  <si>
    <t>2 - les méthodes et outils pour apprendre</t>
  </si>
  <si>
    <t>Réaliser, de manière collaborative, le prototype d’un objet communicant</t>
  </si>
  <si>
    <t>DIC.2</t>
  </si>
  <si>
    <t>CT 4.2</t>
  </si>
  <si>
    <t>CT 4.1</t>
  </si>
  <si>
    <t>DIC.1.7.1</t>
  </si>
  <si>
    <t>DIC.1.7</t>
  </si>
  <si>
    <t>1 - les langages pour penser et communiquer</t>
  </si>
  <si>
    <t>DIC.1.6.1</t>
  </si>
  <si>
    <t>CT 3.3</t>
  </si>
  <si>
    <t>Objets connectés.</t>
  </si>
  <si>
    <t>DIC.1.5.6</t>
  </si>
  <si>
    <t>DIC.1.5</t>
  </si>
  <si>
    <t>CT 3.2</t>
  </si>
  <si>
    <t>DIC.1.5.5</t>
  </si>
  <si>
    <t>CT 3.1</t>
  </si>
  <si>
    <t>DIC.1.5.4</t>
  </si>
  <si>
    <t>DIC.1.5.3</t>
  </si>
  <si>
    <t>CT 2.7</t>
  </si>
  <si>
    <t>DIC.1.5.2</t>
  </si>
  <si>
    <t>CT 2.6</t>
  </si>
  <si>
    <t>DIC.1.5.1</t>
  </si>
  <si>
    <t>Imaginer des solutions pour produire des objets et des éléments de programmes informatiques en réponse au besoin.</t>
  </si>
  <si>
    <t>CT 2.5</t>
  </si>
  <si>
    <t>DIC.1.4.1</t>
  </si>
  <si>
    <t>Participer à l’organisation de projets, la définition des rôles, la planification (se projeter et anticiper) et aux revues de projet.</t>
  </si>
  <si>
    <t>DIC.1.4</t>
  </si>
  <si>
    <t>CT 2.4</t>
  </si>
  <si>
    <t>DIC.1.3.2</t>
  </si>
  <si>
    <t>DIC.1.2</t>
  </si>
  <si>
    <t>CT 2.3</t>
  </si>
  <si>
    <t>DIC.1.3.1</t>
  </si>
  <si>
    <t>DIC.1.3</t>
  </si>
  <si>
    <t>CT 2.2</t>
  </si>
  <si>
    <t>DIC.1.2.1</t>
  </si>
  <si>
    <t>DIC.1.1       DIC.1.2</t>
  </si>
  <si>
    <t>CT 2.1</t>
  </si>
  <si>
    <t>DIC.1.1.1</t>
  </si>
  <si>
    <t>DIC.1.1</t>
  </si>
  <si>
    <t>4 - les systèmes naturels et les systèmes techniques</t>
  </si>
  <si>
    <t>Imaginer des solutions en réponse aux besoins, matérialiser une idée en intégrant une dimension design</t>
  </si>
  <si>
    <t>DIC.1</t>
  </si>
  <si>
    <t>CT 1.4</t>
  </si>
  <si>
    <t>CT 1.3</t>
  </si>
  <si>
    <t>Réaliser, de manière collaborative, le prototype d’un objet communicant.</t>
  </si>
  <si>
    <t>CT 1.2</t>
  </si>
  <si>
    <t>Imaginer des solutions en réponse aux besoins, matérialiser des idées en intégrant une dimension design.</t>
  </si>
  <si>
    <t xml:space="preserve">DIC.1.3 </t>
  </si>
  <si>
    <t>CT 1.1</t>
  </si>
  <si>
    <t>Modélisation</t>
  </si>
  <si>
    <t>Design</t>
  </si>
  <si>
    <t>Compétences du programme par thématique</t>
  </si>
  <si>
    <t xml:space="preserve">Compétences travaillées </t>
  </si>
  <si>
    <t>Domaines du socle</t>
  </si>
  <si>
    <t>Compétences travaillées</t>
  </si>
  <si>
    <t xml:space="preserve">DIC </t>
  </si>
  <si>
    <t>OTSCIS</t>
  </si>
  <si>
    <t>MSOST</t>
  </si>
  <si>
    <t>IP</t>
  </si>
  <si>
    <t>→</t>
  </si>
  <si>
    <t>Répartition sur le cycle</t>
  </si>
  <si>
    <t>Compétences spécifiques au programme de technologie</t>
  </si>
  <si>
    <t>Repères de progressivité</t>
  </si>
  <si>
    <r>
      <t>S’agissant des activités de projet, la conception doit être introduite dès la classe de 5</t>
    </r>
    <r>
      <rPr>
        <vertAlign val="superscript"/>
        <sz val="10"/>
        <color rgb="FF000000"/>
        <rFont val="Calibri"/>
        <family val="2"/>
      </rPr>
      <t>ème</t>
    </r>
    <r>
      <rPr>
        <sz val="10"/>
        <color rgb="FF000000"/>
        <rFont val="Calibri"/>
        <family val="2"/>
      </rPr>
      <t>, mais de façon progressive et modeste sur des projets simples. Des projets complets (conception, réalisation, validation) sont attendus en classe de 3</t>
    </r>
    <r>
      <rPr>
        <vertAlign val="superscript"/>
        <sz val="10"/>
        <color rgb="FF000000"/>
        <rFont val="Calibri"/>
        <family val="2"/>
      </rPr>
      <t>ème</t>
    </r>
    <r>
      <rPr>
        <sz val="10"/>
        <color rgb="FF000000"/>
        <rFont val="Calibri"/>
        <family val="2"/>
      </rPr>
      <t>.</t>
    </r>
  </si>
  <si>
    <t>Cette thématique a vocation à conduire les élèves à comparer et analyser les objets et systèmes techniques. Considérant que la technologie n’est pas extérieure à la société, il s’agit de nouer des liens avec le monde social. C’est à l’occasion de croisements disciplinaires et en traitant de questions d’actualité que cette thématique devient « matière » à relier et à contextualiser. La notion de respect des usages des objets communicants inclut le respect de la propriété intellectuelle dans le cadre de productions originales et personnelles. Elle interroge les élèves sur le respect dû à chaque individu dans et en dehors de la classe.</t>
  </si>
  <si>
    <t xml:space="preserve">Un modèle numérique est une représentation virtuelle d’un objet technique, réalisée en vue de valider des éléments de solutions préalablement imaginés ou d’en étudier certains aspects. Il ne s’agit pas « d’apprendre des modèles » mais d’apprendre à utiliser des modèles, voire à créer un modèle géométrique.
Dans un premier temps, les activités de modélisation seront conduites sur des objets techniques connus des élèves. On privilégiera tout d’abord les modèles à valeur explicative puis les modèles pour construire.
En fin de cycle, l’accent sera mis sur les hypothèses retenues pour utiliser une modélisation de comportement fournie et sur la nécessité de prendre en compte ces hypothèses pour interpréter les résultats de la simulation. Il sera pertinent de montrer l’influence d’un ou deux paramètres sur les résultats obtenus afin d’initier une réflexion sur la validité des résultats.
</t>
  </si>
  <si>
    <t>Repères de progressivité :</t>
  </si>
  <si>
    <t>x</t>
  </si>
  <si>
    <t>Chronologie dans la progression</t>
  </si>
  <si>
    <t xml:space="preserve">Progression du cycle </t>
  </si>
  <si>
    <t>13) Thème libre</t>
  </si>
  <si>
    <t>TECHNOLOGIE</t>
  </si>
  <si>
    <t>Professeurs de technologie</t>
  </si>
  <si>
    <t>Nb laboratoires</t>
  </si>
  <si>
    <t>oui/non</t>
  </si>
  <si>
    <t xml:space="preserve">Ilots </t>
  </si>
  <si>
    <t>Compétence(s) travaillées</t>
  </si>
  <si>
    <t>Axes du projet d'établissement visés par la discipline</t>
  </si>
  <si>
    <t>Nom</t>
  </si>
  <si>
    <t>Segpa</t>
  </si>
  <si>
    <t>Prépa-pro</t>
  </si>
  <si>
    <t>Contexte de l'établissement</t>
  </si>
  <si>
    <t xml:space="preserve">Axe 1 </t>
  </si>
  <si>
    <t>REP (oui/non)</t>
  </si>
  <si>
    <t>Autre</t>
  </si>
  <si>
    <t>Académie de ………………………</t>
  </si>
  <si>
    <t>Nb heures</t>
  </si>
  <si>
    <t>Présentation des onglets</t>
  </si>
  <si>
    <t>Ce document à destination de l'équipe pédagogique de technologie est un outil d'aide à l'élaboration d'une progression pédagogique pour les 3 années du cycle 4.</t>
  </si>
  <si>
    <t xml:space="preserve">Programme </t>
  </si>
  <si>
    <t xml:space="preserve"> Imaginer, synthétiser, formaliser et respecter une procédure, un protocole. </t>
  </si>
  <si>
    <t xml:space="preserve">Rechercher des solutions techniques à un problème posé, expliciter ses choix et les communiquer en argumentant. </t>
  </si>
  <si>
    <t>Identifier un besoin et énoncer un problème technique, identifier les conditions, contraintes (normes et règlements) et ressources correspondantes.</t>
  </si>
  <si>
    <t>Participer à l’organisation et au déroulement de projets.</t>
  </si>
  <si>
    <t>Identifier le(s) matériau(x), les flux d’énergie et d’information dans le cadre d’une production technique sur un objet et décrire les transformations qui s’opèrent.</t>
  </si>
  <si>
    <t>S’approprier un cahier des charges.</t>
  </si>
  <si>
    <t>Imaginer des solutions en réponse au besoin.</t>
  </si>
  <si>
    <t>Réaliser, de manière collaborative, le prototype de tout ou partie d’un objet pour valider une solution.</t>
  </si>
  <si>
    <t>Imaginer, concevoir et programmer des applications informatiques nomades.</t>
  </si>
  <si>
    <t>Exprimer sa pensée à l’aide d’outils de description adaptés : croquis, schémas, graphes, diagrammes, tableaux (représentations non normées).</t>
  </si>
  <si>
    <t>Traduire, à l’aide d’outils de représentation numérique, des choix de solutions sous forme de croquis, de dessins ou de schémas.</t>
  </si>
  <si>
    <t>Décrire, en utilisant les outils et langages de descriptions adaptés, la structure et le comportement des objets.</t>
  </si>
  <si>
    <t>Appliquer les principes élémentaires de l’algorithmique et du codage à la résolution d’un problème simple.</t>
  </si>
  <si>
    <t>Simuler numériquement la structure et/ou le comportement d’un objet.</t>
  </si>
  <si>
    <t>Lire, utiliser et produire des représentations numériques d’objets.</t>
  </si>
  <si>
    <t>Piloter un système connecté localement ou à distance.</t>
  </si>
  <si>
    <t>Modifier ou paramétrer le fonctionnement d’un objet communicant.</t>
  </si>
  <si>
    <t>Analyser l’impact environnemental d’un objet et de ses constituants.</t>
  </si>
  <si>
    <t>Nombre de séquences où la compétence est travaillée</t>
  </si>
  <si>
    <t>Problématiques proposées                       Cycle 4</t>
  </si>
  <si>
    <t>Problématiques / compétences                                     Cycle 4</t>
  </si>
  <si>
    <t>TECHNOLOGIE - programme 2016 - Cycle 4</t>
  </si>
  <si>
    <t>Problématiques-compétences</t>
  </si>
  <si>
    <t>Test et validation</t>
  </si>
  <si>
    <t>Réalisation</t>
  </si>
  <si>
    <t>Recherches de solutions</t>
  </si>
  <si>
    <t>Réalisation - test et validation</t>
  </si>
  <si>
    <t>Progression-cycle 4</t>
  </si>
  <si>
    <t>(exemple une problématique Sx suivie de 2 à 4 séquences de projet)</t>
  </si>
  <si>
    <t xml:space="preserve">Méthodologie </t>
  </si>
  <si>
    <t>PROGRESSION PÉDAGOGIQUE Cycle 4</t>
  </si>
  <si>
    <t>Années 2016 -2019</t>
  </si>
  <si>
    <t>Axe 2</t>
  </si>
  <si>
    <t>…</t>
  </si>
  <si>
    <t>Durée</t>
  </si>
  <si>
    <t>Niveau</t>
  </si>
  <si>
    <t>Niveau de classe</t>
  </si>
  <si>
    <t>Discipline(s) associée ?</t>
  </si>
  <si>
    <t>Programme</t>
  </si>
  <si>
    <t>Lien avec les enseignements pratiques interdisciplinaires (EPI)</t>
  </si>
  <si>
    <t>La plage N-Q/1-87 rappelle les repères de progressivité.</t>
  </si>
  <si>
    <t>Pour créer une progression pédagogique au cycle 4 :</t>
  </si>
  <si>
    <r>
      <t>6</t>
    </r>
    <r>
      <rPr>
        <vertAlign val="superscript"/>
        <sz val="11"/>
        <color rgb="FF000000"/>
        <rFont val="Calibri"/>
        <family val="2"/>
      </rPr>
      <t>e</t>
    </r>
    <r>
      <rPr>
        <sz val="11"/>
        <color rgb="FF000000"/>
        <rFont val="Calibri"/>
        <family val="2"/>
      </rPr>
      <t xml:space="preserve"> </t>
    </r>
  </si>
  <si>
    <r>
      <t>5</t>
    </r>
    <r>
      <rPr>
        <vertAlign val="superscript"/>
        <sz val="11"/>
        <color rgb="FF000000"/>
        <rFont val="Calibri"/>
        <family val="2"/>
      </rPr>
      <t>e</t>
    </r>
  </si>
  <si>
    <r>
      <t>4</t>
    </r>
    <r>
      <rPr>
        <vertAlign val="superscript"/>
        <sz val="11"/>
        <color rgb="FF000000"/>
        <rFont val="Calibri"/>
        <family val="2"/>
      </rPr>
      <t>e</t>
    </r>
  </si>
  <si>
    <r>
      <t>3</t>
    </r>
    <r>
      <rPr>
        <vertAlign val="superscript"/>
        <sz val="11"/>
        <color rgb="FF000000"/>
        <rFont val="Calibri"/>
        <family val="2"/>
      </rPr>
      <t>e</t>
    </r>
  </si>
  <si>
    <t>Nom - Prénom</t>
  </si>
  <si>
    <t>Oui/non</t>
  </si>
  <si>
    <t>Discipline(s) associée(s)</t>
  </si>
  <si>
    <t>Discipline(s) associée(s) ?</t>
  </si>
  <si>
    <t>Identifier les conditions, contraintes (normes et règlements) et ressources correspondantes, qualifier et quantifier simplement les performances d’un objet technique existant ou à créer.</t>
  </si>
  <si>
    <r>
      <t>En 5</t>
    </r>
    <r>
      <rPr>
        <vertAlign val="superscript"/>
        <sz val="11"/>
        <color rgb="FF000000"/>
        <rFont val="Calibri"/>
        <family val="2"/>
      </rPr>
      <t>e</t>
    </r>
    <r>
      <rPr>
        <sz val="11"/>
        <color rgb="FF000000"/>
        <rFont val="Calibri"/>
        <family val="2"/>
      </rPr>
      <t xml:space="preserve"> : traitement, mise au point et exécution de programmes simples avec un nombre limité de variables d’entrée et de sortie, développement de programmes avec des boucles itératives. </t>
    </r>
  </si>
  <si>
    <r>
      <t>En 4</t>
    </r>
    <r>
      <rPr>
        <vertAlign val="superscript"/>
        <sz val="11"/>
        <color rgb="FF000000"/>
        <rFont val="Calibri"/>
        <family val="2"/>
      </rPr>
      <t>e</t>
    </r>
    <r>
      <rPr>
        <sz val="11"/>
        <color rgb="FF000000"/>
        <rFont val="Calibri"/>
        <family val="2"/>
      </rPr>
      <t> : traitement, mise au point et exécution de programmes avec introduction de plusieurs variables d’entrée et de sortie.</t>
    </r>
  </si>
  <si>
    <r>
      <t>En 3</t>
    </r>
    <r>
      <rPr>
        <vertAlign val="superscript"/>
        <sz val="11"/>
        <color rgb="FF000000"/>
        <rFont val="Calibri"/>
        <family val="2"/>
      </rPr>
      <t>e</t>
    </r>
    <r>
      <rPr>
        <sz val="11"/>
        <color rgb="FF000000"/>
        <rFont val="Calibri"/>
        <family val="2"/>
      </rPr>
      <t> : introduction du comptage et de plusieurs boucles conditionnelles imbriquées, décomposition en plusieurs sous-problèmes.</t>
    </r>
  </si>
  <si>
    <t xml:space="preserve">Imaginer, synthétiser, formaliser et respecter une procédure, un protocole. </t>
  </si>
  <si>
    <t xml:space="preserve"> Mesurer des grandeurs de manière directe ou indirecte. </t>
  </si>
  <si>
    <t xml:space="preserve"> Identifier le(s) matériau(x), les flux d’énergie et d’information dans le cadre d’une production technique sur un objet et décrire les transformations qui s’opèrent.</t>
  </si>
  <si>
    <t xml:space="preserve"> S’approprier un cahier des charges.</t>
  </si>
  <si>
    <t xml:space="preserve"> Imaginer des solutions en réponse au besoin.</t>
  </si>
  <si>
    <t xml:space="preserve"> Imaginer, concevoir et programmer des applications informatiques nomades.</t>
  </si>
  <si>
    <t xml:space="preserve">Ressources </t>
  </si>
  <si>
    <t>CS 5.6</t>
  </si>
  <si>
    <t>CS 5.7</t>
  </si>
  <si>
    <t>CS 1.5</t>
  </si>
  <si>
    <t>CS 1.6</t>
  </si>
  <si>
    <t>CS 1.7</t>
  </si>
  <si>
    <t>CS 1.8</t>
  </si>
  <si>
    <t>Les compétences suivantes, spécifiques au programme de technologie, ne sont pas citées dans le tableau des compétences travaillées mais elles permettent néanmoins de travailler certaines compétences du socle commun.</t>
  </si>
  <si>
    <t>Nombre d'itérations de la compétence</t>
  </si>
  <si>
    <t>Connaissances</t>
  </si>
  <si>
    <t xml:space="preserve">Représentation fonctionnelle des systèmes. </t>
  </si>
  <si>
    <t xml:space="preserve">Imaginer, synthétiser et formaliser une procédure, un protocole. </t>
  </si>
  <si>
    <t xml:space="preserve">Besoin, contraintes, normalisation. </t>
  </si>
  <si>
    <t xml:space="preserve">Principaux éléments d’un cahier des charges. </t>
  </si>
  <si>
    <t xml:space="preserve">Outils numériques de présentation. </t>
  </si>
  <si>
    <t xml:space="preserve">Design. </t>
  </si>
  <si>
    <t xml:space="preserve">Innovation et créativité. </t>
  </si>
  <si>
    <t xml:space="preserve">Veille. </t>
  </si>
  <si>
    <t xml:space="preserve">Représentation de solutions (croquis, schémas, algorithmes). </t>
  </si>
  <si>
    <t xml:space="preserve">L’évolution des objets. </t>
  </si>
  <si>
    <t xml:space="preserve">Impacts sociétaux et environnementaux dus aux objets. </t>
  </si>
  <si>
    <t xml:space="preserve">Cycle de vie. </t>
  </si>
  <si>
    <t xml:space="preserve">Croquis à main levée. </t>
  </si>
  <si>
    <t xml:space="preserve">Différents schémas. </t>
  </si>
  <si>
    <t xml:space="preserve">Carte heuristique. </t>
  </si>
  <si>
    <t xml:space="preserve">Procédures, protocoles. </t>
  </si>
  <si>
    <t xml:space="preserve">Structure des systèmes. </t>
  </si>
  <si>
    <t xml:space="preserve">Familles de matériaux avec leurs principales caractéristiques. </t>
  </si>
  <si>
    <t xml:space="preserve">Sources d’énergies. </t>
  </si>
  <si>
    <t xml:space="preserve">Chaîne d’énergie. </t>
  </si>
  <si>
    <t xml:space="preserve">Instruments de mesure usuels. </t>
  </si>
  <si>
    <t xml:space="preserve">Principe de fonctionnement d’un capteur, d’un codeur, d’un détecteur. </t>
  </si>
  <si>
    <t xml:space="preserve">Nature du signal : analogique ou numérique. </t>
  </si>
  <si>
    <t xml:space="preserve">Outils de description d’un fonctionnement, d’une structure et d’un comportement. </t>
  </si>
  <si>
    <t xml:space="preserve">Composants d'un réseau, architecture d'un réseau local, moyens de connexion d’un moyen informatique. </t>
  </si>
  <si>
    <t xml:space="preserve">Notions d’algorithme et de programme. </t>
  </si>
  <si>
    <t xml:space="preserve">Notion de variable informatique. </t>
  </si>
  <si>
    <t xml:space="preserve">Déclenchement d'une action par un événement, séquences d'instructions, boucles, instructions conditionnelles. </t>
  </si>
  <si>
    <t xml:space="preserve">Systèmes embarqués. </t>
  </si>
  <si>
    <t xml:space="preserve">Forme et transmission du signal. </t>
  </si>
  <si>
    <t xml:space="preserve">Problématique </t>
  </si>
  <si>
    <t>Éléments pour la synthèse de la séquence (objectifs)</t>
  </si>
  <si>
    <t>Piste d'évaluation</t>
  </si>
  <si>
    <t xml:space="preserve">Réalité augmentée. </t>
  </si>
  <si>
    <t>MSOST.2.2.1</t>
  </si>
  <si>
    <t>IP.1.1</t>
  </si>
  <si>
    <t>Comprendre le fonctionnement d'un réseau informatique</t>
  </si>
  <si>
    <t>Liens possibles avec les EPI ou les parcours (Avenir, Citoyen, PEAC)</t>
  </si>
  <si>
    <t>organisées en 7 parties, CT1.1 à CT7.2 (colonne B)</t>
  </si>
  <si>
    <t>Connaissances associées aux compétences</t>
  </si>
  <si>
    <t>12) Thème libre</t>
  </si>
  <si>
    <t>Problématique 1 ?</t>
  </si>
  <si>
    <t>Séquences en attente de placement</t>
  </si>
  <si>
    <t xml:space="preserve">► Mesurer des grandeurs de manière directe ou indirecte. </t>
  </si>
  <si>
    <t xml:space="preserve">► Rechercher des solutions techniques à un problème posé, expliciter ses choix et les communiquer en argumentant. </t>
  </si>
  <si>
    <t xml:space="preserve">► Imaginer, synthétiser, formaliser et respecter une procédure, un protocole. </t>
  </si>
  <si>
    <t>► Identifier le(s) matériau(x), les flux d’énergie et d’information dans le cadre d’une production technique sur un objet et décrire les transformations qui s’opèrent.</t>
  </si>
  <si>
    <t>► S’approprier un cahier des charges.</t>
  </si>
  <si>
    <t>► Associer des solutions techniques à des fonctions.</t>
  </si>
  <si>
    <t>► Imaginer des solutions en réponse au besoin.</t>
  </si>
  <si>
    <t>► Réaliser, de manière collaborative, le prototype de tout ou partie d’un objet pour valider une solution.</t>
  </si>
  <si>
    <t>► Imaginer, concevoir et programmer des applications informatiques nomades.</t>
  </si>
  <si>
    <t>► Exprimer sa pensée à l’aide d’outils de description adaptés : croquis, schémas, graphes, diagrammes, tableaux (représentations non normées).</t>
  </si>
  <si>
    <t>► Traduire, à l’aide d’outils de représentation numérique, des choix de solutions sous forme de croquis, de dessins ou de schémas.</t>
  </si>
  <si>
    <t>► Présenter à l’oral et à l’aide de supports numériques multimédia des solutions techniques au moment des revues de projet.</t>
  </si>
  <si>
    <t>► Décrire, en utilisant les outils et langages de descriptions adaptés, la structure et le comportement des objets.</t>
  </si>
  <si>
    <t>► Appliquer les principes élémentaires de l’algorithmique et du codage à la résolution d’un problème simple.</t>
  </si>
  <si>
    <t>► Analyser l’impact environnemental d’un objet et de ses constituants.</t>
  </si>
  <si>
    <t>► Simuler numériquement la structure et/ou le comportement d’un objet.</t>
  </si>
  <si>
    <t>► Organiser, structurer et stocker des ressources numériques.</t>
  </si>
  <si>
    <t>► Lire, utiliser et produire des représentations numériques d’objets.</t>
  </si>
  <si>
    <t>► Piloter un système connecté localement ou à distance.</t>
  </si>
  <si>
    <t>► Modifier ou paramétrer le fonctionnement d’un objet communicant.</t>
  </si>
  <si>
    <r>
      <rPr>
        <sz val="9"/>
        <color rgb="FF00000A"/>
        <rFont val="Calibri"/>
        <family val="2"/>
      </rPr>
      <t>►</t>
    </r>
    <r>
      <rPr>
        <sz val="8.1"/>
        <color rgb="FF00000A"/>
        <rFont val="Calibri"/>
        <family val="2"/>
      </rPr>
      <t xml:space="preserve"> </t>
    </r>
    <r>
      <rPr>
        <sz val="10"/>
        <color rgb="FF00000A"/>
        <rFont val="Calibri"/>
        <family val="2"/>
      </rPr>
      <t>Participer à l’organisation et au déroulement de projets.</t>
    </r>
  </si>
  <si>
    <r>
      <t>►</t>
    </r>
    <r>
      <rPr>
        <sz val="9"/>
        <color theme="1"/>
        <rFont val="Calibri"/>
        <family val="2"/>
      </rPr>
      <t xml:space="preserve"> </t>
    </r>
    <r>
      <rPr>
        <sz val="10"/>
        <color theme="1"/>
        <rFont val="Calibri"/>
        <family val="2"/>
      </rPr>
      <t>Identifier un besoin et énoncer un problème technique, identifier les conditions, contraintes (normes et règlements) et ressources correspondantes.</t>
    </r>
  </si>
  <si>
    <t>► Regrouper des objets en familles et lignées.</t>
  </si>
  <si>
    <t xml:space="preserve">► Relier les évolutions technologiques aux inventions et innovations qui marquent des ruptures dans les solutions techniques. </t>
  </si>
  <si>
    <t>► Respecter une procédure de travail garantissant un résultat en respectant les règles de sécurité et d’utilisation des outils mis à disposition.</t>
  </si>
  <si>
    <t>► Analyser le fonctionnement et la structure d’un objet, identifier les entrées et sorties.</t>
  </si>
  <si>
    <t>► Interpréter des résultats expérimentaux, en tirer une conclusion et la communiquer en argumentant.</t>
  </si>
  <si>
    <t>► Utiliser une modélisation pour comprendre, formaliser, partager, construire, investiguer, prouver.</t>
  </si>
  <si>
    <t>► Analyser le comportement attendu d’un système réel et décomposer le problème posé en sous-problèmes afin de structurer un programme de commande.</t>
  </si>
  <si>
    <t>Contexte de l'enseignement</t>
  </si>
  <si>
    <t xml:space="preserve">Progression pédagogique technologie cycle 4  </t>
  </si>
  <si>
    <t>NOTICE - PROGRESSION PÉDAGOGIQUE CYCLE 4 - TECHNOLOGIE</t>
  </si>
  <si>
    <t>La plage de cellules D-G/2-36 précise le croisement des compétences travaillées avec celles des thématiques (des infos bulles facilitent la lecture).</t>
  </si>
  <si>
    <t>Cet onglet permet de croiser les problématiques avec les compétences.</t>
  </si>
  <si>
    <t>La colonne A propose une liste non exhaustive de thèmes.</t>
  </si>
  <si>
    <t>La colonne B propose une liste non exhaustive de problématiques.</t>
  </si>
  <si>
    <t>Remarque : un projet commence toujours par une problématique.</t>
  </si>
  <si>
    <t>La colonne E indique automatiquement le nombre de compétences travaillées.</t>
  </si>
  <si>
    <t>La ligne 3 indique automatiquement le nombre de séquences pendant lesquelles la compétence est travaillée.</t>
  </si>
  <si>
    <t>Les colonnes A à G indiquent les compétences du programme.</t>
  </si>
  <si>
    <t>La colonne H précise automatiquement le nombre de fois où la compétence est travaillée sur le cycle.</t>
  </si>
  <si>
    <t>La plage de cellules I-AL/3 indique automatiquement les problématiques choisies.</t>
  </si>
  <si>
    <t>La plage de cellules I-AL/9-46  indique automatiquement les compétences ciblées.</t>
  </si>
  <si>
    <t>La ligne 4 précise la chronologie des séquences sur le cycle.</t>
  </si>
  <si>
    <r>
      <t xml:space="preserve">4) l'onglet </t>
    </r>
    <r>
      <rPr>
        <i/>
        <sz val="11"/>
        <color rgb="FF000000"/>
        <rFont val="Calibri"/>
        <family val="2"/>
      </rPr>
      <t>Progression_Cycle4</t>
    </r>
    <r>
      <rPr>
        <sz val="11"/>
        <color rgb="FF000000"/>
        <rFont val="Calibri"/>
        <family val="2"/>
      </rPr>
      <t xml:space="preserve"> s'étant construit automatiquement, vérifier si toutes les compétences sont travaillées sur le cycle ;</t>
    </r>
  </si>
  <si>
    <t>Participation de la technologie aux challenges et concours</t>
  </si>
  <si>
    <t>Participation de la technologie à l'accompagnement personnalisé</t>
  </si>
  <si>
    <t xml:space="preserve">Participation de la technologie aux enseignements pratiques interdisciplinaires </t>
  </si>
  <si>
    <t>Nbre de classes</t>
  </si>
  <si>
    <t>Collège ……………………….…………. Ville………………………..…….</t>
  </si>
  <si>
    <t>repérées CS1.5 à CS5.7 (colonne B)</t>
  </si>
  <si>
    <t>repérées DIC.1.1.1… (colonne K)</t>
  </si>
  <si>
    <t>Réaliser, de manière collaborative, le prototype d’un objet pour valider une solution.</t>
  </si>
  <si>
    <t>Identifier un besoin (biens matériels ou services) et énoncer un problème technique.</t>
  </si>
  <si>
    <t>Une fiche séquence permet de décrire précisément le déroulement de la séquence.</t>
  </si>
  <si>
    <t>Cet onglet décrit la progression sur les trois années du cycle 4.</t>
  </si>
  <si>
    <t>3) construire la progression en déplaçant les étiquettes de la colonne C vers la colonne D ;</t>
  </si>
  <si>
    <r>
      <t xml:space="preserve">5) sinon retourner dans l'onglet </t>
    </r>
    <r>
      <rPr>
        <i/>
        <sz val="11"/>
        <color rgb="FF000000"/>
        <rFont val="Calibri"/>
        <family val="2"/>
      </rPr>
      <t>Problématiques_compétences</t>
    </r>
    <r>
      <rPr>
        <sz val="11"/>
        <color rgb="FF000000"/>
        <rFont val="Calibri"/>
        <family val="2"/>
      </rPr>
      <t xml:space="preserve"> et choisir une autre problématique ou modifier les compétences travaillées d'une problématique.</t>
    </r>
  </si>
  <si>
    <t>Il s'appuie sur les paragraphes 3 et 5 du document relatif aux intentions pédagogiques et aux indications didactiques en technologie au cycle 4.</t>
  </si>
  <si>
    <t>Cet onglet d'introduction présente le contexte de l'enseignement de la Technologie dans l'établissement.</t>
  </si>
  <si>
    <t>Le programme est présenté dans cet onglet selon trois volets : les domaines du socle commun, les compétences travaillées sur le cycle et les compétences disciplinaires.</t>
  </si>
  <si>
    <t>La colonne D reçoit les étiquettes de séquence. C'est cette colonne qui sera à l'origine de la création de la chronologie de la progression.</t>
  </si>
  <si>
    <t>La plage de colonnes F à Ak indique les compétences travaillées par problématique (4 au maximum). Elles doivent être renseignées par un caractère (x).</t>
  </si>
  <si>
    <t>Elle se construit automatiquement à partir des renseignements de l'onglet problématiques-compétences.</t>
  </si>
  <si>
    <t>► Développer les bonnes pratiques de l’usage des objets communicants.</t>
  </si>
  <si>
    <t>► Analyser le cycle de vie d’un objet.</t>
  </si>
  <si>
    <t>► Comprendre le fonctionnement d’un réseau informatique.</t>
  </si>
  <si>
    <r>
      <t xml:space="preserve">Les objectifs de formation du cycle 4 en technologie s’organisent autour de </t>
    </r>
    <r>
      <rPr>
        <b/>
        <sz val="11"/>
        <color theme="1"/>
        <rFont val="Arial"/>
        <family val="2"/>
      </rPr>
      <t>trois grandes thématiques </t>
    </r>
    <r>
      <rPr>
        <sz val="11"/>
        <color theme="1"/>
        <rFont val="Arial"/>
        <family val="2"/>
      </rPr>
      <t xml:space="preserve">issues de trois dimensions </t>
    </r>
    <r>
      <rPr>
        <b/>
        <sz val="11"/>
        <color theme="1"/>
        <rFont val="Arial"/>
        <family val="2"/>
      </rPr>
      <t xml:space="preserve"> : le design, l’innovation, la créativité </t>
    </r>
    <r>
      <rPr>
        <sz val="11"/>
        <color theme="1"/>
        <rFont val="Arial"/>
        <family val="2"/>
      </rPr>
      <t xml:space="preserve">; </t>
    </r>
    <r>
      <rPr>
        <b/>
        <sz val="11"/>
        <color theme="1"/>
        <rFont val="Arial"/>
        <family val="2"/>
      </rPr>
      <t>les objets techniques, les services et les changements induits dans la société ; la modélisation et la simulation des objets techniques. Un enseignement d’informatique est dispensé à la fois dans le cadre des mathématiques et de la technologie (considéré comme une 4</t>
    </r>
    <r>
      <rPr>
        <b/>
        <vertAlign val="superscript"/>
        <sz val="11"/>
        <color theme="1"/>
        <rFont val="Arial"/>
        <family val="2"/>
      </rPr>
      <t>e</t>
    </r>
    <r>
      <rPr>
        <b/>
        <sz val="11"/>
        <color theme="1"/>
        <rFont val="Arial"/>
        <family val="2"/>
      </rPr>
      <t xml:space="preserve"> thématique)</t>
    </r>
  </si>
  <si>
    <t>Évolution-description</t>
  </si>
  <si>
    <t>Analyser le cycle de vie d’un objet.</t>
  </si>
  <si>
    <t xml:space="preserve">Pour générer les séquences d'une progression pédagogique : </t>
  </si>
  <si>
    <t>2) renommer l'onglet de la feuille ainsi créée du numéro de la séquence (par exemple S4) (double-cliquer sur l'onglet pour modifier son nom) ;</t>
  </si>
  <si>
    <t>3) saisir son numéro dans les cellules A1-2, ici S4. Les cellules bleutées se remplissent automatiquement ;</t>
  </si>
  <si>
    <t>4) compléter manuellement la fiche séquence (zone blanche) pour décrire la séquence ;</t>
  </si>
  <si>
    <t>5) réitérer cette opération pour chacune des séquences (l'outil est limité à un maximum de 30 séquences).</t>
  </si>
  <si>
    <t xml:space="preserve">Générateur de séquence </t>
  </si>
  <si>
    <r>
      <t xml:space="preserve">1) compléter l'onglet </t>
    </r>
    <r>
      <rPr>
        <i/>
        <sz val="11"/>
        <color rgb="FF000000"/>
        <rFont val="Calibri"/>
        <family val="2"/>
      </rPr>
      <t>Contexte de l'enseignement</t>
    </r>
    <r>
      <rPr>
        <sz val="11"/>
        <color rgb="FF000000"/>
        <rFont val="Calibri"/>
        <family val="2"/>
      </rPr>
      <t xml:space="preserve"> pour préciser le contexte de l'établissement et de la discipline ;</t>
    </r>
  </si>
  <si>
    <r>
      <t xml:space="preserve">1) cliquer bouton droit sur l'onglet </t>
    </r>
    <r>
      <rPr>
        <i/>
        <sz val="11"/>
        <color rgb="FF000000"/>
        <rFont val="Calibri"/>
        <family val="2"/>
      </rPr>
      <t>Générateur de séquences</t>
    </r>
    <r>
      <rPr>
        <sz val="11"/>
        <color rgb="FF000000"/>
        <rFont val="Calibri"/>
        <family val="2"/>
      </rPr>
      <t>, sélectionner "</t>
    </r>
    <r>
      <rPr>
        <i/>
        <sz val="11"/>
        <color rgb="FF000000"/>
        <rFont val="Calibri"/>
        <family val="2"/>
      </rPr>
      <t>Déplacer ou copier...</t>
    </r>
    <r>
      <rPr>
        <sz val="11"/>
        <color rgb="FF000000"/>
        <rFont val="Calibri"/>
        <family val="2"/>
      </rPr>
      <t>" puis "</t>
    </r>
    <r>
      <rPr>
        <i/>
        <sz val="11"/>
        <color rgb="FF000000"/>
        <rFont val="Calibri"/>
        <family val="2"/>
      </rPr>
      <t>(en dernier)</t>
    </r>
    <r>
      <rPr>
        <sz val="11"/>
        <color rgb="FF000000"/>
        <rFont val="Calibri"/>
        <family val="2"/>
      </rPr>
      <t>" et cocher "</t>
    </r>
    <r>
      <rPr>
        <i/>
        <sz val="11"/>
        <color rgb="FF000000"/>
        <rFont val="Calibri"/>
        <family val="2"/>
      </rPr>
      <t>Créer une copie</t>
    </r>
    <r>
      <rPr>
        <sz val="11"/>
        <color rgb="FF000000"/>
        <rFont val="Calibri"/>
        <family val="2"/>
      </rPr>
      <t>"  ;</t>
    </r>
  </si>
  <si>
    <t>Cette feuille comporte des liens permettant de générer les séquences. Cette feuille sera copiée autant de fois que nécessaire pour construire les fiches de séquences.</t>
  </si>
  <si>
    <t>Prérequis</t>
  </si>
  <si>
    <t>La ligne 2 précise les séquences de projet. Elles sont notées P et incluent la problématique les précédant.</t>
  </si>
  <si>
    <t>La plage I-L/1-93 présente les compétences et les connaissances du programme par thématique ainsi que les attendus de fin de cycle.</t>
  </si>
  <si>
    <t>Seule la ligne 6 est à renseigner si la séquence est en lien  avec les enseignements pratiques interdisciplinaires  (EPI) - Aucune autre intervention ne doit être faite dans cet onglet.</t>
  </si>
  <si>
    <r>
      <t xml:space="preserve">2) renseigner l'onglet </t>
    </r>
    <r>
      <rPr>
        <i/>
        <sz val="11"/>
        <color rgb="FF000000"/>
        <rFont val="Calibri"/>
        <family val="2"/>
      </rPr>
      <t>Problématiques_compétences</t>
    </r>
    <r>
      <rPr>
        <sz val="11"/>
        <color rgb="FF000000"/>
        <rFont val="Calibri"/>
        <family val="2"/>
      </rPr>
      <t xml:space="preserve"> ; lister les problématiques et choisir les compétences principales qui seront travaillées dans chacune d'entre elles ;</t>
    </r>
  </si>
  <si>
    <t>La colonne C contient les étiquettes de séquences (S1, S2, S3…) en attente. Il faut les déplacer dans la colonne D en face de la problématique choisie.</t>
  </si>
  <si>
    <t>Projet 1 Aménager un jardin</t>
  </si>
  <si>
    <t>Projet 4 Challenge robotique</t>
  </si>
  <si>
    <t>Projet 2 L'odinateur Low Cost</t>
  </si>
  <si>
    <t>Appropriation du CDC et Recherches de solutions</t>
  </si>
  <si>
    <t>Les robots...Avancée technologique ? .. Espoir ? ..  Inquiétude ? Quels impacts sur la société ?</t>
  </si>
  <si>
    <t>Réalisation, test et validation - Présentation finale, synthèse</t>
  </si>
  <si>
    <t>s14</t>
  </si>
  <si>
    <t>s15</t>
  </si>
  <si>
    <t>s5</t>
  </si>
  <si>
    <t>s6</t>
  </si>
  <si>
    <t>s7</t>
  </si>
  <si>
    <t>s17</t>
  </si>
  <si>
    <t>s18</t>
  </si>
  <si>
    <t>s25</t>
  </si>
  <si>
    <t>s26</t>
  </si>
  <si>
    <t>s27</t>
  </si>
  <si>
    <t>X</t>
  </si>
  <si>
    <t>1) Stabilité d'une structure</t>
  </si>
  <si>
    <t>Pourquoi une construction treillis permet-elle de franchir un obstacle sans danger ?</t>
  </si>
  <si>
    <t>s1</t>
  </si>
  <si>
    <t>s13</t>
  </si>
  <si>
    <t>2) Franchir un obstacle</t>
  </si>
  <si>
    <t>Comment intégrer un ouvrage dans son environnement ?</t>
  </si>
  <si>
    <t>s2</t>
  </si>
  <si>
    <t>3) Assurer le confort dans un milieu urbain</t>
  </si>
  <si>
    <t>Comment une alarme intéragit avec son environnement ?</t>
  </si>
  <si>
    <t>comment adapter un éclairage urbain dans son contexte ?</t>
  </si>
  <si>
    <t>Quel éclairage pour demain ?</t>
  </si>
  <si>
    <t>Comment gérer les contraintes de conception d'un système domotique ?</t>
  </si>
  <si>
    <t>s12</t>
  </si>
  <si>
    <t>s9</t>
  </si>
  <si>
    <t>s10</t>
  </si>
  <si>
    <t>s16</t>
  </si>
  <si>
    <t>4) Programmer un objet</t>
  </si>
  <si>
    <t>Comment réaliser une application androïd à destination des parents d'élève</t>
  </si>
  <si>
    <t xml:space="preserve">Comment automatiser des tâches sur son smartphone? </t>
  </si>
  <si>
    <t>Comment utiliser  la technologie RFID ? (ouvrir automatiquement un portail )  N</t>
  </si>
  <si>
    <t xml:space="preserve">Comment surveiller une zone dans une habitation ? </t>
  </si>
  <si>
    <t>s30</t>
  </si>
  <si>
    <t>s29</t>
  </si>
  <si>
    <t>s24</t>
  </si>
  <si>
    <t>s23</t>
  </si>
  <si>
    <t>s11</t>
  </si>
  <si>
    <t>5) Découvrir son environnement</t>
  </si>
  <si>
    <t>Comment rendre une vue aérienne interactive ?</t>
  </si>
  <si>
    <t>s8</t>
  </si>
  <si>
    <t>6) Se déplacer sur terre, air, mer</t>
  </si>
  <si>
    <t>Quelles solutions techniques pour assurer la propulsion d'un véhicule ?</t>
  </si>
  <si>
    <t>Comment mesurer la distance correspondante à un déplacement sur terre?</t>
  </si>
  <si>
    <t>s28</t>
  </si>
  <si>
    <t>s21</t>
  </si>
  <si>
    <t>7) Préserver les ressources (économiser l'énergie et préserver l'environnement)</t>
  </si>
  <si>
    <t>Comment optimiser les apports solaires sur le toit d'un immeuble ? (niveau 1)</t>
  </si>
  <si>
    <t>Comment optimiser les apports solaires sur le toit d'un immeuble ? (niveau2)</t>
  </si>
  <si>
    <t>s19</t>
  </si>
  <si>
    <t>s3</t>
  </si>
  <si>
    <t>Comment les ordinateurs arrivent-ils à communiquer ?</t>
  </si>
  <si>
    <t>s20</t>
  </si>
  <si>
    <t>9) Aménager un espace</t>
  </si>
  <si>
    <t>Comment adapter un conteneur maritime pour en faire une  habitation?« Penser l'aménagement intérieur »</t>
  </si>
  <si>
    <t>s4</t>
  </si>
  <si>
    <t>comment la technologie nous informe sur notre santé ?</t>
  </si>
  <si>
    <t>s22</t>
  </si>
  <si>
    <t>10) Préserver la santé et aider l'homme</t>
  </si>
  <si>
    <t>11) Thème libre</t>
  </si>
  <si>
    <t>Comment piloter par l’intermédiaire d’un Smartphone ou d’une tablette un système technique ?  N+1</t>
  </si>
  <si>
    <t>Projet 3 Automatiser le fonctionnement d'une serre aquaponique</t>
  </si>
  <si>
    <t xml:space="preserve">Photos de constructions utilisant la structure treillis </t>
  </si>
  <si>
    <t>Dessins, croquis élèves et équipes - les solutions techniques mises en œuvre - conception et réalisation de la maquette de pont</t>
  </si>
  <si>
    <t xml:space="preserve"> 5ème séquence 1 </t>
  </si>
  <si>
    <t xml:space="preserve">Quelle forme géométrique utilise-t-on dans les ponts à structure métallique ? </t>
  </si>
  <si>
    <t xml:space="preserve">Comment concevoir et tester une maquette numérique d'un pont ferroviaire ? </t>
  </si>
  <si>
    <t>Manipulations afin de trouver la forme géométrique qui permet de garantir une bonne stabilité à ces structures</t>
  </si>
  <si>
    <t xml:space="preserve">Fabrication de la maquette du pont </t>
  </si>
  <si>
    <t xml:space="preserve">Investigation </t>
  </si>
  <si>
    <t xml:space="preserve">Démarche de projet </t>
  </si>
  <si>
    <t>Matériel de fabrication du pont</t>
  </si>
  <si>
    <t xml:space="preserve">La carte du futur tracé du Canal Seine Nord. Le canal passe sur de nombreuses voies de communication. Comment faire pour éviter tous ces croisements ? </t>
  </si>
  <si>
    <t xml:space="preserve">5ème </t>
  </si>
  <si>
    <t xml:space="preserve">Comment une voie de communication peut en franchir une autre ? </t>
  </si>
  <si>
    <t xml:space="preserve">Comment créer et intégrer un pont virtuel sur le tracé du futur canal ? </t>
  </si>
  <si>
    <t xml:space="preserve">Comment s'assurer de la stabilité de l'ouvrage par rapport à son emplacement ? </t>
  </si>
  <si>
    <t xml:space="preserve">Notion de contrainte -  Apport de la modélisation 3D </t>
  </si>
  <si>
    <t>vidéos</t>
  </si>
  <si>
    <t>4ème</t>
  </si>
  <si>
    <t xml:space="preserve">Quelles sont les informations nécessaires au fonctionnement de l'alarme et quelles actions doit elle pouvoir réaliser  ? </t>
  </si>
  <si>
    <t xml:space="preserve">Rechercher toutes les informations, données necessaires au fonctionnement de l'alarme et des actions qu'elle doit réaliser </t>
  </si>
  <si>
    <t xml:space="preserve">Repèrer les différents capteurs, les repèrer  et identifier leur grandeur d'entrée et de sortie </t>
  </si>
  <si>
    <t xml:space="preserve">Repèrer les différents actionneurs, les tester et identifier leur grandeur d'entrée et de sortie </t>
  </si>
  <si>
    <t>Investigation</t>
  </si>
  <si>
    <t xml:space="preserve">investigation </t>
  </si>
  <si>
    <t>Liste d'informations de grandeurs à acquèrir et d'actions à réaliser. Représentation du fonctionnement par un schéma.</t>
  </si>
  <si>
    <t>Liste de différents capteurs et de la nature de leurs grandeurs d'entrée et de sortie . Elaboration du schéma fonctionnel.</t>
  </si>
  <si>
    <t>Liste de différents actionneurs et de leurs grandeurs d'entrée et de sortie .     Ela boration du schéma fonctionnel.</t>
  </si>
  <si>
    <t xml:space="preserve">centrale d'alarme, différents capteurs, documentation technique </t>
  </si>
  <si>
    <t xml:space="preserve">centrale d'alarme + différents capteurs, documentation technique </t>
  </si>
  <si>
    <t xml:space="preserve">centrale d'alarrme + différents actionneurs , documentation technique </t>
  </si>
  <si>
    <t>Les élèves ont étudié l'immeuble bioclimatique : ils ont agencé un appartement, conçu et réalisé les façades d'un appartement de l'immeuble. Ils vont maintenant réfléchir à la mise en place de panneaux solaires sur le toit (plat)</t>
  </si>
  <si>
    <t>début du cyle 4 (classe de 5ème)</t>
  </si>
  <si>
    <t>Transition écologique et développement durable</t>
  </si>
  <si>
    <t>Quelle est la bonne position pour la cellule photovoltaïque ?</t>
  </si>
  <si>
    <t>Quelle solution pour maintenir la cellule photovoltaïque dans sa position optimale ?</t>
  </si>
  <si>
    <t>Quelle solution pour maintenir la cellule photovoltaïque dans sa position optimale ? Présentation des différentes solutions</t>
  </si>
  <si>
    <t xml:space="preserve">Mise en place de différents protocoles expérimentaux afin de déterminer la meilleure solution pour installer des panneaux photovoltaîques sur le toit de l'immeuble : inclinaison, orientation, </t>
  </si>
  <si>
    <t>Démarche d'investigation</t>
  </si>
  <si>
    <t>Démarche de résolution de problème</t>
  </si>
  <si>
    <t>Bonne position pour installer le panneau solaire : angle d'irradiation, orientation / Autres contraintes pouvant intervenir : obscurcissement (lié à un obstacle), …</t>
  </si>
  <si>
    <t>Tableaux présentant toutes les solutions : résultats obtenus, avantages, inconvénients, modifications éventuelles</t>
  </si>
  <si>
    <t>Bancs d'essais Panneaux photovoltaïques / Multimètre / Rapporteur / Système d'éclairage pour simuler le soleil</t>
  </si>
  <si>
    <t>Machine du laboratoire de technologie (Imprimante 3D, CFAO, cisaille...) / Logiciel de modélisation (Sketchup Make)</t>
  </si>
  <si>
    <t>Les métiers liés aux écrivains et aux éditeurs seront étudiés dans le cadre du parcours avenir.</t>
  </si>
  <si>
    <t>Comment redécouvrir la ville ?</t>
  </si>
  <si>
    <t>Comment mettre en forme notre travail de manière attractive et ludique afin de le diffuser ?</t>
  </si>
  <si>
    <t>Comment saisir notre scénario dans le logiciel Scratch ?</t>
  </si>
  <si>
    <t>Bilan lié à la programmation informatique d'applications nomades.</t>
  </si>
  <si>
    <t xml:space="preserve">Bilan lié  aux notions de boucles, d'instructions conditionnelles, d'algorithme et de programme,  </t>
  </si>
  <si>
    <t>Base de données de Scratch (en ligne)</t>
  </si>
  <si>
    <t>Document d'accompagnement pour repérage des différentes fonctions de Scratch (version simple)</t>
  </si>
  <si>
    <t>La partie découverte de la ville, de ses lieux et leurs descriptions par des poèmes sera réalisée par le professeur de Français dans le cadre des EPI</t>
  </si>
  <si>
    <t>Analyse et écriture (effectuée par le professeur de Français)</t>
  </si>
  <si>
    <t>L'objectif est de montrer comment les innovations technologiques peuvent contribuer à réduire les coût de fonctionnement de l'éclairage public tout en préservant la planète.</t>
  </si>
  <si>
    <t>1) Notion de système et d'objets techniques                                                                                                            2) Identifier différentes phases de fonctionnement (accumulation d'énergie puis utilisation)                                   3) L'évolution des technologies d'éclairage (Incandescence - Halogene - Fluorescente - LED)                                  4) Chaines d'information et d'énergie des objets et du système</t>
  </si>
  <si>
    <t>La revolution industrielle - Eclairer pourquoi et depuis quand ? - Anglais : Jack l'éventreur - Avenir : les métiers BTP - Domotique Citoyen : le développement durable</t>
  </si>
  <si>
    <t>programmation - Puissance électrique - Fractions</t>
  </si>
  <si>
    <t>Comment reproduire le fonctionnement de  l'éclairage de demain ?</t>
  </si>
  <si>
    <t xml:space="preserve">Mettre en œuvre les éléments à sa disposition </t>
  </si>
  <si>
    <t>Démarche de projet</t>
  </si>
  <si>
    <t>Chaîne (d'information) et d'énergie du système</t>
  </si>
  <si>
    <t>Elements du système, vidéos….</t>
  </si>
  <si>
    <t>Elements du système, capteurs, éoliennes,  batterie, panneaux solaires, distributeurs (relais), lampes</t>
  </si>
  <si>
    <t>La séquence consiste à programmer une webcam (usb ou intégrée) pour en faire un système de vidéosurveillance.</t>
  </si>
  <si>
    <t>Vidéo de présentation d'un système réel de vidéosurveillance par webcam.</t>
  </si>
  <si>
    <t xml:space="preserve">Une évaluation formative est privilégiée tout au long des activités cependant, en salle pupitre, un problème nouveau peut être proposé aux élèves qui doivent le résoudre en réinvestissant les notions et capacités abordées précédemment. 
Les compétences « Appliquer les principes élémentaires de l'algorithmique... » et « Imaginer, concevoir et programmer... » sous soumises à validation.
</t>
  </si>
  <si>
    <t>Le droit à l'image peut être abordé (Parcours Citoyen)</t>
  </si>
  <si>
    <t>Comment fonctionne un système réel de vidéosurveillance par Webcam ?</t>
  </si>
  <si>
    <t>Comment Réaliser un programme de vidéosurveillance sur mon PC ?</t>
  </si>
  <si>
    <t>Structuration des connaissances</t>
  </si>
  <si>
    <t>Le « programme » réalisé à la séance précédente est repris. Ce programme est ensuite créé avec le logiciel Scratch (suivi d'un tutoriel de prise en main).
Un problème est alors posé : Comment modifier le programme pour surveiller 2 zones ?
Les élèves réfléchissent, testent et présentent leurs différentes idées (programmes).</t>
  </si>
  <si>
    <t xml:space="preserve">Notion d'instructions
Notion d'évènements
</t>
  </si>
  <si>
    <t>Notion d'algorithme
Notion de programme</t>
  </si>
  <si>
    <t>Capsule vidéo,
VPI 
Tableau collaboratif (pour la mise en commun des textes)</t>
  </si>
  <si>
    <t>Micro-ordinateur et Webcam
Logiciel Scratch</t>
  </si>
  <si>
    <t>Extraits écrits et visuels du roman "Alice au pays des merveilles".</t>
  </si>
  <si>
    <t>Associer la forme à la résistance d'un objet. Visualiser les faiblesses possibles d'un objet. Apporter des améliorations.</t>
  </si>
  <si>
    <t>Transfert sur un autre objet lié au roman.</t>
  </si>
  <si>
    <t>Français, Anglais, Arts Plastiques</t>
  </si>
  <si>
    <t>Quels sont les repères pour concevoir un objet ?</t>
  </si>
  <si>
    <t>Comment représenter une solution technique ?</t>
  </si>
  <si>
    <t>Comment modéliser et valider une solution technique ?</t>
  </si>
  <si>
    <t>Compléter le cahier des charges à l'aide de documents supports - Relever des mesures réelles</t>
  </si>
  <si>
    <t>Dessinner une solution.</t>
  </si>
  <si>
    <t>Modélisation-Simulation-Analyse</t>
  </si>
  <si>
    <t>Résolution de problèmes techniques</t>
  </si>
  <si>
    <t>Fonction de services-Contraintes-Normes-charte graphique</t>
  </si>
  <si>
    <t>Notion d'échelle-Notion de design-Diversité de solutions</t>
  </si>
  <si>
    <t>Fonctions principales de Solidworks-Lien entre forme et résistance.</t>
  </si>
  <si>
    <t>Cahier des charges incomplet-Image tirée du roman-extraits de norme-Instrument de mesure-chaise réelle</t>
  </si>
  <si>
    <t>Feuille quadrillée</t>
  </si>
  <si>
    <t>Logiciel Solidworks</t>
  </si>
  <si>
    <t>A- Les élèves sont confrontés au projet d'aménagement d'un espace dans l'enceinte du collège. Une zone délimitée doit être aménagée en jardin d'agrément. Comment gérer le projet ?</t>
  </si>
  <si>
    <t>Une demande du chef d'établissement (embellissement du collège, aménagement des espaces verts) sert de "déclencheur" lors de la présentation du projet, Quelques contraintes sont intégrées à la demande.</t>
  </si>
  <si>
    <t>La séquence doit permettre aux élèves de " Lire un cahier des charges, identifier les contraintes et imaginer des solutions". Les élèves doivent communiquer les solutions et les traduire sous la forme de schémas, croquis.. L'organisation temporelle du projet sera abordée.</t>
  </si>
  <si>
    <t>Une évaluation formative est privilégiée tout au long des activités (observation des méthodes et des productions )</t>
  </si>
  <si>
    <t>4ième</t>
  </si>
  <si>
    <t>EPI: Arts plastiques</t>
  </si>
  <si>
    <t xml:space="preserve">Comment prendre en compte la commande ? </t>
  </si>
  <si>
    <t>Comment organiser le projet et tenir les délais de la commande ?</t>
  </si>
  <si>
    <t>Comment modéliser et présenter les solutions retenues ?</t>
  </si>
  <si>
    <t>Conformité des présentations avec le Cahier des charges</t>
  </si>
  <si>
    <t>B- Les solutions retenues par les élèves doivent être présentées sur une maquette qui permet de visionner les différents choix (Réalité augmentée). Comment présenter le projet ? Comment utiliser les outils "réalité augmentée".</t>
  </si>
  <si>
    <t>Les élèves sont confrontés à un projet d'aménagement d'un espace dans l'enceinte du collège. Une zone délimitée doit être aménagée en jardin d'agrément. Comment gérer le projet ? Comment présenter virtuellement les solutions retenues ? Comment gérer l'ensemble des données numériques ?</t>
  </si>
  <si>
    <t>EPI : Arts plastiques</t>
  </si>
  <si>
    <t>Comment intégrer les solutions choisies dans l'environnement "jardin" ?</t>
  </si>
  <si>
    <t>Comment mettre en œuvre la réalité augmentée ?</t>
  </si>
  <si>
    <t xml:space="preserve">Aborder un des fondamentaux de la discipline avec la modélisation numérique et la simulation informatique. </t>
  </si>
  <si>
    <t>4eme</t>
  </si>
  <si>
    <t>E.P.I</t>
  </si>
  <si>
    <t>Comment savoir si je suis manipulé(e) par l'image que je vois?</t>
  </si>
  <si>
    <t>Parcours Citoyen</t>
  </si>
  <si>
    <t>Développer le jugement critique</t>
  </si>
  <si>
    <t>Comment concevoir un modèle numérique original, en tenant compte des contraintes  de transmission et de transformation de mouvement?</t>
  </si>
  <si>
    <t>Présentation de la solution réalisée : programme et solution technique / Résultats obtenus, écart, modifications à apporter / Elargissement sur d'autres solutions pour optimiser les apports solaires : "Smart Flower"</t>
  </si>
  <si>
    <t xml:space="preserve">fin </t>
  </si>
  <si>
    <t>de</t>
  </si>
  <si>
    <t>cycle</t>
  </si>
  <si>
    <t>utilisation du logiciel "Scratch"</t>
  </si>
  <si>
    <t>Quelles solutions techniques pour suivre le soleil ?</t>
  </si>
  <si>
    <t>Comment réaliser notre solution ?</t>
  </si>
  <si>
    <t>Décriptage des fonctions du CDC : pouvoir fournir une tension suffisante, ne pas endomager la cellule, le toit. Recherche de solutions : le support (sous forme de croquis, maquette), le programme.</t>
  </si>
  <si>
    <t>Rappel des contraintes pour l'installation d'un panneau solaire : angle d'irradiation, orientation / Autres contraintes pouvant intervenir : obscurcissement (lié à un obstacle), niveau d'éclairement… Présentation de solutions techniques (investigation documentaire à faire) pour suivre le mouvement du soleil (tracker mono axial, tracker bi-axial)</t>
  </si>
  <si>
    <t>Revue de projet : présentation de la solution finale : croquis / modélisation / photo de la solution finie + explications "comment l'avons-nous réalisée ?", "comment l'avons-nous programmé ?"</t>
  </si>
  <si>
    <t>Machine du laboratoire de technologie (Imprimante 3D, CFAO, cisaille...) / Logiciel de modélisation (Sketchup Make) / logiciel scratch</t>
  </si>
  <si>
    <t xml:space="preserve"> Les Experts cybers :   Réalité ou fiction ? (extrait de vidéo)</t>
  </si>
  <si>
    <t>Possibilité de transfert sur le réseau de la maison (box internet, imprimante, ordinateurs…).</t>
  </si>
  <si>
    <t>début du cycle 4 (début de 5ème)</t>
  </si>
  <si>
    <t>information, communication et citoyenneté</t>
  </si>
  <si>
    <t>savoir se connecter au réseau</t>
  </si>
  <si>
    <t>Les métiers de l'informatique et de l'internet (webmaster, responsable réseau…)</t>
  </si>
  <si>
    <t>Comment transitent les informations dans le réseau du collège ?</t>
  </si>
  <si>
    <t>Comment les ordinateurs se repèrent-ils</t>
  </si>
  <si>
    <t>Qui a déjà téléchargé des vidéos, des films, de la musique… ?                                                     Avez vous des connaissances  qui ont reçu ce courrier ?</t>
  </si>
  <si>
    <t>Observation et découverte des différents éléments constituants notre réseau.                     Réalisation d'un document  numérique pour représenter notre réseau</t>
  </si>
  <si>
    <t>Utilisation de la commande Ip config,  pour repérer les différentes adresses permettant d'identifier un poste informatique.              Connexions sur des sites en utilisant les ip</t>
  </si>
  <si>
    <t>Débat, discussion.                       (Je peux télécharger et copier sans aucune contrainte tout ce que je trouve sur internet.) Recherche sur le droit d'auteur lié à internet</t>
  </si>
  <si>
    <t>Le réseau permet à l'utlisateur de retrouver ses documents à partir de différents postes et de limiter le nombre de périphériques (1imprimante par salle) Les informations peuvent transiter sur différents supports</t>
  </si>
  <si>
    <t>Les ordinateurs peuvent communiquer entre-eux et il est possible de retrouver les traces de ces comminications</t>
  </si>
  <si>
    <t>Règles et sanctions liées à l'utlisation du réseau Internet.</t>
  </si>
  <si>
    <t>Découverte par groupe d'élèves de systèmes techniques mesurant un parcours : podomètre, compteur filaire de vélo, odomètre. Pourquoi, pour un même parcours relevé, y a-t-il des écarts entre appareils de mesure ? (Comment fonctionnent-ils ?)</t>
  </si>
  <si>
    <t>Proposez aux élèves de mesurer la distance d'un même parcours parcours avec des OT différents : pourquoi des différences entre les résultats des relevés ? comment l'apareil de mesure peut-il nous donner la distance? Est-ce-fiable ?</t>
  </si>
  <si>
    <t>Relation : unité de mesure/élargissement possible unité anglo saxone, système de comptage,incrémentation,precision et plage de fonctionnement d'un sytème,relation périmètre /rayon</t>
  </si>
  <si>
    <t xml:space="preserve">par équipe : réaliser une notice de fonctionnement d'un système non etudié + critique du système (fiabilité)
 </t>
  </si>
  <si>
    <t>milieu</t>
  </si>
  <si>
    <t>Sciences technologie et société</t>
  </si>
  <si>
    <t>calcul de perimètre/ unités de mesure/ conversion / Chaîne d'information</t>
  </si>
  <si>
    <t>corps santé bien être et sécurité (performance personnelle, remise en forme)</t>
  </si>
  <si>
    <t>Comment fonctionne l'objet technique ?</t>
  </si>
  <si>
    <t>Utilisation des OT et Identification les écarts dans les mesures ? Modéliser les rélevés effectués (tableur-Grapheur).</t>
  </si>
  <si>
    <t>Identifier le fonctionnement des objets techniques : principes techniques utilisés (fonctions techniques)</t>
  </si>
  <si>
    <t>Constat sur les écarts de mesure entre les différentes équipes (comparaison des modélisations) et identification des causes (principes techniques mis en œuvre) / Fiabilité des apareils de mesure</t>
  </si>
  <si>
    <t>Fonctionnement des différents OT par équipe : croquis, schémas, Chaîne d'information, plage de fonctionnement (limites et précision)</t>
  </si>
  <si>
    <t xml:space="preserve">    OT: Podomètre, odomètre, compteur vélo + notice + maquettes numériques et/ou schémas techniques</t>
  </si>
  <si>
    <t>Cette séquence débute par une séance d'observation et d'analyse d'un sytème automatique en fonctionnement. Elle se poursuivra par la découverte d'un système de commande utilisant la technologie RFID afin de l'adapter à notre système. La finalité de la séquence étant de programmer le fonctionnement automatique d'un portail.</t>
  </si>
  <si>
    <t>Visualisation d'une vidéo montrant le fonctionnement d'un portail automatique.</t>
  </si>
  <si>
    <t>Les élèves doivent être capables de compléter un porgramme permettant de mettre en œuvre un système automatique simple comportant plusieurs variables d'entrée et de sortie.</t>
  </si>
  <si>
    <t>L'évaluation formative sera appliquée tout au long des séances.</t>
  </si>
  <si>
    <t>Sciences, technologie et société.</t>
  </si>
  <si>
    <t>Information, communication et citoyenneté.</t>
  </si>
  <si>
    <t>Décrivons le fonctionnement d'un portail automatique</t>
  </si>
  <si>
    <t>Comment être "reconnu" par son portail ?</t>
  </si>
  <si>
    <t>Réalisation du programme de commande du portail.</t>
  </si>
  <si>
    <t>Les élèves visualisent une vidéo montrant le fonctionnement d'un portail automatique. A l'aide d'un document ils doivent décrire le fonctionnement du système à l'aide de phrases simples : "passage de la carte", "le feu clignote", "le portail s'ouvre"... Réalisation d'une synthèse par îlot puis comparaison des réponses proposées par les autres groupes.</t>
  </si>
  <si>
    <t xml:space="preserve">En îlot, étude de documents, de courts reportages mettant en avant l'utilisation de la technologie RFID dans des situations banales de la société (carte de paiement, de fidélité, métro, suivi des patients dans les hôpitaux...) Adaptation de cette technologie sur notre maquette de portail ?
Comment faisait-on avant ? Quelles sont les évolutions technologiques ? Quels peuvent être les impacts sur la société ?
En îlot, étude de documents, de courts reportages mettant en avant l'utilisation de la technologie RFID dans des situations banales de la société (carte de paiement, de fidélité, métro, suivi des patients dans les hôpitaux...) Adaptation de cette technologie sur notre maquette de portail ?
Comment faisait-on avant ? Quelles sont les évolutions technologiques ? Quels peuvent être les impacts sur la société ?
</t>
  </si>
  <si>
    <t>Réalisation de tout ou partie (ouverture) du programme de commande en définissant les actions à réaliser au niveau du moteur et en récupérant et utilisant les informations venant des capteurs de la maquette.</t>
  </si>
  <si>
    <t>Travail collaboratif en îlots</t>
  </si>
  <si>
    <t>En îlot, étude de documents, de courts reportages mettant en avant l'utilisation de la technologie RFID dans des situations banales de la société (carte de paiement, de fidélité, métro, suivi des patients dans les hôpitaux...) Adaptation de cette technologie sur notre maquette de portail ? Comment faisait-on avant ? Quelles sont les évolutions technologiques ? Quels peuvent être les impacts sur la société ?</t>
  </si>
  <si>
    <t>Expérimentations des programmes (en îlots) puis transfert sur la carte programmable de la maquette.</t>
  </si>
  <si>
    <t xml:space="preserve">Notion d'actions, de résultats d'action. Bilan écrit par groupe sur VPI (réseau) </t>
  </si>
  <si>
    <t>Réalisation d'une critique personnelle (support informatique) sur l'évolution et la place de la technologie en fonction des innovations constatées et du contexte socio-économique associé.</t>
  </si>
  <si>
    <t>Programme réalisé  puis testé sur la maquette
après modification.</t>
  </si>
  <si>
    <t>• Vidéo d'un portail en fonctionnement, réseau, VPI</t>
  </si>
  <si>
    <t>• Ordinateur, ENT, WEB</t>
  </si>
  <si>
    <t>• Ordinateur,réseau
• Carte programmable
• Maquette de portail + capteurs et actionneurs</t>
  </si>
  <si>
    <t>Cette séquence doit permettre à un élève de comprendre les principes utilisés pour piloter un système technique  (à base d'Arduino) à partir d'une application sous Android (en bluetooth). L'élève abordera la notion de transmission de l'information, développera une application sous App-Inventor et  integrera sous Arduino (Ardublock) la gestion du bluetooth pour le pilotage à distance.</t>
  </si>
  <si>
    <t>Vidéo montrant l'utilsation d'un smartphone ou d'une tablette pour contrôler les automatismes d'une maison (volets roulants, régulation de température à distance, …) ou bien utilisation d'une maquette du labo de techno.</t>
  </si>
  <si>
    <t xml:space="preserve">Une synthèse des activités est menée et permet de revenir sur les notions abordées lors des 3 séances précédentes. 
Création d’un document numérique montrant les différentes étapes à suivre pour développer une application sous Android et pour piloter un système technique à base d’arduino.
</t>
  </si>
  <si>
    <t>A la fin de la séquence, les élèves doivent être capable de développer une application simple sous App-Inventor et de modifier un programme sous Ardublock afin de prendre en compte les messages envoyés par cette application (en Bluetooth). -&gt; Travail de groupe sur un système technique.</t>
  </si>
  <si>
    <t>Participer à la découverte des metiers liés à la programmation dans le web, les smartphones, …</t>
  </si>
  <si>
    <t>Notion sur l'Arduino</t>
  </si>
  <si>
    <t>Notion de programmation sous Ardublock</t>
  </si>
  <si>
    <t>Comment transmettre une information entre 2 constituants d’un système technique ?</t>
  </si>
  <si>
    <t>Comment développer une application sous Android  et l’utiliser ?</t>
  </si>
  <si>
    <t>Comment intégrer la gestion du Bluetooth au sein d’un système technique à base d’Arduino ?</t>
  </si>
  <si>
    <t xml:space="preserve">Cette séance est divisée en 2 parties. 
Partie 1 : les élèves, par groupe, travaillent sur les différentes façons de transmettre une information (avec ou sans fil). Ils abordent la notion de débit et portée. A la fin de cette partie, on positionne la suite du travail sur le Bluetooth.
Partie 2 : les élèves, par groupe, réfléchissent à la façon dont un émetteur et un récepteur peuvent communiquer. On aborde la notion de message envoyé et le type de message (caractère ASCII, codage,…).
</t>
  </si>
  <si>
    <t>A partir d’un exemple simple, on introduit la notion de programmation par blocs sous App-inventor. Chaque groupe aborde le travail sur l’élaboration de l’IHM (Interface Homme Machine) qui va permettre de communiquer avec un système technique afin de le piloter. Pour pouvoir observer le comportement de leur application, il utilise un Arduino connecté à module Bluetooth. Le programme implémenté dans l’arduino permet aux élèves d’observer les messages envoyés via le moniteur série (On aborde la configuration d’une tablette en Bluetooth). A la fin de la séance, chaque groupe d’élèves disposera d’une application qui permettra d’envoyer un message (on se limitera pour le message à un caractère ASCII) en Bluetooth.</t>
  </si>
  <si>
    <t xml:space="preserve">Chaque groupe d’élèves travaille sur l’intégration de la gestion du Bluetooth au sein d’un système technique différent à base d’Arduino (Portail coulissant, Gestion d’éclairage extérieur, Porte avec gâche électrique). Pour cela, chaque groupe dispose d’un programme sous Ardublock dans lequel il faudra ajouter une partie traitement des informations reçues par le module Bluetooth. </t>
  </si>
  <si>
    <t>Recherche d'informations.</t>
  </si>
  <si>
    <t>On guide l'élève pas à pas pour l'élaboration de l'application sous App-Inventor -&gt; Investigation.</t>
  </si>
  <si>
    <t>On demande aux élèves d'intégrer dans un système technique la gestion du bluetooth pour le pilotage à distance  -&gt; Résolution de problèmes.</t>
  </si>
  <si>
    <t xml:space="preserve">• Bilan écrit par groupe sur VPI (réseau). </t>
  </si>
  <si>
    <t>• Programme réalisé sous App-inventor et création de l’application apk qui sera installée sur la tablette pour la séance suivante.</t>
  </si>
  <si>
    <t>• Programme réalisé sur Ardublock puis testé sur la maquette après modification(s).
• Essais et pilotage de chacune des maquettes.</t>
  </si>
  <si>
    <t>• Doc sur les différentes transmissions</t>
  </si>
  <si>
    <t xml:space="preserve">• Ordinateur, ENT.
• Carte Arduino
• Tablettes
</t>
  </si>
  <si>
    <t>• Ordinateur, réseau
• Carte Arduino
• Tablettes 
• Maquette des systèmes câblée.</t>
  </si>
  <si>
    <t xml:space="preserve">Les robots sont partout : dans les usines et dans les champs, au fond des  mers, dans  l’espace,  dans  les  jardins  et  les  salons de vos maisons.  Ils  ont  une importance économique grandissante, d’aucuns prédisent qu’ils seront au XXIe siècle ce que la voiture fut au XXe siècle.
</t>
  </si>
  <si>
    <t>Extrait de la vidéo "la voiture autonome"  un robot à la place du chauffeur…Les robots dans la vie quotidienne,,,</t>
  </si>
  <si>
    <t xml:space="preserve">Une évaluation " Maîtrise insuffisante /Maîtrise fragile/ Maîtrise satisfaisante /Très bonne maîtrise  " des attendus de fin de cycle :                                                       
1-Comparer et commenter les évolutions des objets et systèmes
2-Exprimer sa pensée à l’aide d’outils de description adaptés 
3-Développer les bonnes pratiques de l’usage des objets communicants
</t>
  </si>
  <si>
    <t>Rechercher d'informations sur le sujet traité :" La robotique dans notre vie quotidienne"</t>
  </si>
  <si>
    <t>Les robots à l'école...?</t>
  </si>
  <si>
    <t xml:space="preserve">Travail à faire à la maison; classe inversée
Visionner les vidéos- Listing des vidéos fourni sur l'ENT- Compléter les documents d'analyse
Qualité et pertinence des réponses. Apports de connaissances
</t>
  </si>
  <si>
    <t>Chaque groupe intervient entre 3 et 5 min, il doit mettre en évidence "le pour" et "le contre".  Les élèves qui sont spectateurs posent les questions et prennent des notes pour construire la synthèse.  Les outils de présentation sont laissés à l'initiative des élèves.</t>
  </si>
  <si>
    <t xml:space="preserve">Synthèse des présentations. Prise de parole, outils utilisés...
Au vidéoprojecteur les élèves vont construire les familles de robots, les applications, les impacts sur la société. Carte heuristique collaborative.(Tablettes + Mindomo)
</t>
  </si>
  <si>
    <t xml:space="preserve">Démarche </t>
  </si>
  <si>
    <t>La synthèse prend la forme d'une ligne de temps, chaque groupe prend en charge une problématique développée dans les 5 vidéos analysées ( Les robots vont-ils nous mettent au chômage ? , Les robots peuvent-ils aider les personnes dépendantes ? , Les robots vont-ils remplacer les techniciens qui construisent ? , Les robots "agriculteurs" représentent-ils une avancée technologique ou un danger ? , Les robots "militaires" font-ils une guerre propre ?</t>
  </si>
  <si>
    <t xml:space="preserve">Rédaction d'une note pour le groupe
  Mise au propre des notes à faire dans le cahier pour la prochaine séance
</t>
  </si>
  <si>
    <t xml:space="preserve">Carte heuristique; production des élèves
Rédaction de l'article qui sera publié dans l'ENT
</t>
  </si>
  <si>
    <t>• Salle aménagée en "plateau télé". VPI</t>
  </si>
  <si>
    <t>outil collaboratif, Tablettes. VPI</t>
  </si>
  <si>
    <t>Au cours de leur projet (conception et réalisation d'un modèle réduit), les élèves ont mis en place un protocole expérimental afin de déterminer la solution technique la mieux adaptée (type de moteur, tension d'alimentation) quant à la propulsion de leur modèle réduit. Sur chaque solution, la propulsion de fait grâce à un/des accumulateurs (source chimique) relié(s) à un moteur à courant continu. N'y aurait-il pas d'autres solutions, d'autres énergies pour propulser la solution ?</t>
  </si>
  <si>
    <t>Relation : Energie / Solution- Système technique / Principe technique, physique, chimique                         Utilisation de certains systèmes techniques et les changements induits dans la société (Développement durable, comportement)</t>
  </si>
  <si>
    <t>fin de</t>
  </si>
  <si>
    <t>EMC : Mise en place d'un débat scientifique</t>
  </si>
  <si>
    <t>différentes sources d'énergie</t>
  </si>
  <si>
    <t>Comment fonctionne la solution proposée ?</t>
  </si>
  <si>
    <t>Les solutions techniques investiguées sont-elles utilisées, sont-elles utilisables ? Quels sont les avantages et inconvénients des autres solutions ?</t>
  </si>
  <si>
    <t>Quelle est la meilleure solution pour assurer la propulsion de différents véhicules ?</t>
  </si>
  <si>
    <t>Les maquettes, terrains d'investigation : analyser le fonctionnement / déterminer le principe technique (physique, chimique) utilisé / déterminer l'autonomie de la solution / comment se transforme l'énergie? / quel est le confort d'utilisation? / quelles évolutions ont permis la mise au point de cette solution technique? la solution a-t-elle un impact sur l'environnement?</t>
  </si>
  <si>
    <t>En salle pupitre : mise à disposition des autres équipes des capsules vidéos, des ressources numériques. Analyse de nouvelles solutions techniques : focntionnement, avantages, inconvénients, impact dans la société</t>
  </si>
  <si>
    <t>Mise en place d'un débat pendant lequel chaque équipe va présenter sa solution investiguée, puis la parole sera donnée aux autres équipes afin de donner leur point de vue sur chaque solution : avantages, inconvénients,  changements induits dans la société en cas d'utilisation (Développement durable, comportement)</t>
  </si>
  <si>
    <t>Elaboration d'une capsule vidéo par équipe (vidéo de 2min. maximum)  : comment focntionne la solution investiguée ?</t>
  </si>
  <si>
    <t>Mise en place d'un argumentaire (points positifs, points négatifs) pour chaque solution</t>
  </si>
  <si>
    <t>Réalisation d'une carte mentale faisant apparaître les différents points abordés losr du débats. Poursuite du débat sur un mur numérique collaboratif (PADLET)</t>
  </si>
  <si>
    <t xml:space="preserve">Maquettes : pile à combustible à eau salée , super condensateur, cellule photovoltaïque, moteur à air comprimé, thermopile, pile à combustible à hydrogène   </t>
  </si>
  <si>
    <t xml:space="preserve">Capsules vidéos réalisées par les 6 équipes                                                         Ressources numériques sur les différentes solutions </t>
  </si>
  <si>
    <t>On utilise régulièrement son smartphone pour réaliser les mêmes actions ( réveil, musique, couper wifi/bluetooth), Découvrir et comparer ses différentes connectivités .Utiliser la technologie NFC pour programmer son smartphone.Mettre en évidence les règles d'un usage raisonné.</t>
  </si>
  <si>
    <t>Et si on pouvait programmer son smartphone? Vidéo montrant les possibiltés de programmation d'un smartphone</t>
  </si>
  <si>
    <t>Savoir comparer les différents standards de connectivités sans fil (2G,3G,4G, wifi,bluetooth,nfc) et les règles d'utilisation . Savoir programmer un smartphone à partir d'un scénario</t>
  </si>
  <si>
    <t>Programmer un smartphone avec une carte de ski( recyclage)</t>
  </si>
  <si>
    <t>Sciences, technologie et société</t>
  </si>
  <si>
    <t>Quels sont les différents standards de connectivités sans fil sur un smartphone?</t>
  </si>
  <si>
    <t>Comment automatiser des tâches sur son smartphone?</t>
  </si>
  <si>
    <t>Décrire et comparer les différents standards de connectivités  sans fil,</t>
  </si>
  <si>
    <t>Résolution de problème</t>
  </si>
  <si>
    <t>Définir NFC  et RFID</t>
  </si>
  <si>
    <t>Les usages de la RFID et du NFC. Les règles d'un usage raisonné du NFC</t>
  </si>
  <si>
    <t>Diagramme, déclenchement d'une action par un évènement, séquences d'instructions.</t>
  </si>
  <si>
    <t>Document sur les normes</t>
  </si>
  <si>
    <t>articles de presse, site web, vidéo</t>
  </si>
  <si>
    <t>Cette séquence permet aux élèves de découvrir les technologies utilisées pour surveiller notre santé ainsi qu'à en définir les limites d'utilisation.</t>
  </si>
  <si>
    <t>Mesure de la fréquence cardiaque de façon manuelle puis avec un smartphone (en l'équipant d'un capteur de Fréquence cardiaque ou par mesure directe sur certains téléphones)</t>
  </si>
  <si>
    <t>Comment ont évolué les techniques de mesure de la fréquence cardiaque ?                                                 Pourquoi des technologies comme le wifi ou le Bluetooth sont utilisées en télémédecine ?                             Quelles sont les bonnes attitudes à adopter lors de l'utilisation des objets connectés ?</t>
  </si>
  <si>
    <t>En partant du cas concret suivant : « un médecin a pu sauver son patient à temps. En effet, celui-ci a un cardiofréquencemétre sur son poignée relié à son smartphone qui envoie en permanence les données cardiaques. Celles-ci devenaient inquiétantes, le médecin est intervenu rapidement au domicile du patient et l'a sauvé. Questions :  - Quelles sont les technologies utilisées ?
 - Que vous inspire le fait d’avoir ses paramètres vitaux en permanence surveillés ?</t>
  </si>
  <si>
    <t>3 ième</t>
  </si>
  <si>
    <t>EPI avec EPS et SVT (fréquence cardiaque)</t>
  </si>
  <si>
    <t>Comment mesure t-on sa fréquence cardiaque ?</t>
  </si>
  <si>
    <t>Comment sont transmises les informations en télémédecine (ou télésanté) ?</t>
  </si>
  <si>
    <t>Etre en permanence connecté, est-ce sans conséquences ?</t>
  </si>
  <si>
    <t>Recherches, à l'aide des mots clefs proposés en ressource, des solutions techniques existantes pour mesurer sa fréquence cardiaque. Les classer suivant : solutions techniques du futur ou solutions techniques existantes. La présentation sous forme de carte heuristique est dans ce cas adaptée.</t>
  </si>
  <si>
    <t>A partir d'OT comme : capteur bluetooth de fréquence cardiaque ou montre cardio ou smartphone, les élèves doivent par expérimentation (et recherches sur le net) donner la portée, le débit et dire si les informations passent à travers un mur. On peut leur demander de « dessiner » la zone d'émission de ces signaux Cela concerne les signaux wifi, bluetooth et radiofréquence</t>
  </si>
  <si>
    <t>En partant d’un cas concret :  «  A la fin de la journée, je mets en ligne les données acquises par le capteur connecté de mon smartphone (fréquence cardiaque, nombre de pas, position…) »                                          Question : Est-ce que le fait de mettre ces données en ligne respecte mon intégrité et mon intimité ? Mise en place de débats en divisant la classe en 3 groupes en leur affectant un rôle ; Un groupe doit essayer de prouver qu’il n’y a aucun problème Un groupe doit prouver le contraire Un groupe est juge des débats et devra conclure.</t>
  </si>
  <si>
    <t>A partir de la carte heuristique, en déduire ce qui a évolué selon les points de vues fonctionnels, techniques et scientifiques (tableau récapitulatif)</t>
  </si>
  <si>
    <t>Les élèves doivent être capables de dirent pourquoi ces technologies de transmission de l’information sont utilisées en télémédecine.</t>
  </si>
  <si>
    <t>Les bonnes attitudes à adopter lors de l'utilisation d'objets connectés</t>
  </si>
  <si>
    <t>Documentaires (vidéos, internet, articles) Mots clefs : prendre le pouls, holter, fréquence cardiaque sur smartphone, Capteur de fréquence cardiaque, cardiobague, cardiofréquencemètre, textile connecté, tatouage connecté, skinput, gélules connectées.</t>
  </si>
  <si>
    <t xml:space="preserve">Descriptifs des signaux wi-fi, Bluetooth et radiofréquence. </t>
  </si>
  <si>
    <t>Site CNIL, charte internet, site « internet pour les ados »</t>
  </si>
  <si>
    <t>Classe de 5ème</t>
  </si>
  <si>
    <t>Les métiers liés à l'ingénierie seront présentés aux élèves dans le cadre du parcours avenir.</t>
  </si>
  <si>
    <t>Connaissance du fonctionnement de la serre aquaponique (vu en 6ème)</t>
  </si>
  <si>
    <t>Comment réaliser les modifications présentées sur la structure ?</t>
  </si>
  <si>
    <r>
      <t>Investigation + Réflexion sur le sujet</t>
    </r>
    <r>
      <rPr>
        <i/>
        <sz val="9"/>
        <color theme="1"/>
        <rFont val="Arial"/>
        <family val="2"/>
      </rPr>
      <t xml:space="preserve"> (activités à mener, informations à acquérir - énergie utilisée…)</t>
    </r>
    <r>
      <rPr>
        <sz val="9"/>
        <color theme="1"/>
        <rFont val="Arial"/>
        <family val="2"/>
      </rPr>
      <t xml:space="preserve"> et le contexte</t>
    </r>
  </si>
  <si>
    <t>Mise en avant des flux d'informations et d'énergie dans le système et les transformations qui s'opèrent ainsi que de la source d'énergie.
Mise en avant des notions de variables  - interaction entre les capteurs - effecteurs – interface - PC.</t>
  </si>
  <si>
    <t>Maquette de la serre aquaponique dans la salle en fonction + matériel divers</t>
  </si>
  <si>
    <t>Pan de toit - effecteurs</t>
  </si>
  <si>
    <t>Mise en avant des caractéristiques environnementales des matériaux et des méthodes de mise en forme  pour la réalisation des pièces. Mise en avant des notions de boucles, interactivité avec des éléments extérieurs,  variables, capteurs, effecteurs, systèmes virtuel et réel.</t>
  </si>
  <si>
    <t>Les métiers liés à l'industrie (fab) seront présentés aux élèves dans le cadre du parcours avenir.</t>
  </si>
  <si>
    <t>Utilisation de Scratch dans séquence 5</t>
  </si>
  <si>
    <t>Comment réaliser les pièces et modifications proposées en restant dans l'esprit « développement durable » de la serre aquaponique ?</t>
  </si>
  <si>
    <t>Comment intégrer notre scénario dans le logiciel Scratch ?</t>
  </si>
  <si>
    <t>Investigation - Recherche de solutions - Réalisation</t>
  </si>
  <si>
    <r>
      <t>Recherche de solutions</t>
    </r>
    <r>
      <rPr>
        <i/>
        <sz val="9"/>
        <color rgb="FF000000"/>
        <rFont val="Arial"/>
        <family val="2"/>
      </rPr>
      <t xml:space="preserve"> (convertir scénario en code informatique (blocs)) </t>
    </r>
    <r>
      <rPr>
        <sz val="9"/>
        <color rgb="FF000000"/>
        <rFont val="Arial"/>
        <family val="2"/>
        <charset val="1"/>
      </rPr>
      <t>+ investigation sur problèmes éventuels.</t>
    </r>
  </si>
  <si>
    <t>Mise en avant des caractéristiques environnementales des matériaux ainsi que des diverses méthodes de mise en forme possibles des matériaux et des contraintes liées à la nature de ceux-ci.</t>
  </si>
  <si>
    <r>
      <t xml:space="preserve">Mise en avant de la modélisation du comportement d'un OT </t>
    </r>
    <r>
      <rPr>
        <i/>
        <sz val="9"/>
        <color rgb="FF000000"/>
        <rFont val="Arial"/>
        <family val="2"/>
      </rPr>
      <t>(programme sans capteurs)</t>
    </r>
    <r>
      <rPr>
        <sz val="9"/>
        <color rgb="FF000000"/>
        <rFont val="Arial"/>
        <family val="2"/>
        <charset val="1"/>
      </rPr>
      <t>, des notions de boucles - interactivité avec éléments extérieurs - variables - capteurs - effecteurs - systèmes virtuel et réel.</t>
    </r>
  </si>
  <si>
    <t>Matériel de la classe (outils et machines) – Matériaux</t>
  </si>
  <si>
    <t>Document d'accompagnement pour repérage des différentes fonctions de Scratch</t>
  </si>
  <si>
    <t>Mise en avant des travaux présentés avec leurs spécificités, des problèmes rencontrés et des méthodes de validations des solutions. Présentation de systèmes réels et bilan global sur ce projet.</t>
  </si>
  <si>
    <t>Comment tester l'ensemble des réalisations et valider celles-ci ?</t>
  </si>
  <si>
    <t>Investigation sur problèmes éventuels</t>
  </si>
  <si>
    <t>Comparaison des différentes solutions au sein de la classe. Mise en avant des atouts de certaines solutions et validation des projets en fonctions des critères pré-établis. Projection de vidéos sur des systèmes existants.  Structuration globale sur la démarche suivie et sur les connaissances retenues par les élèves + élargissements sur d'autres systèmes.</t>
  </si>
  <si>
    <t>Serre aquaponique – interface et PC connecté.</t>
  </si>
  <si>
    <t>Vidéo : Steve job, comment fabriquer un ordinateur dans son garage ?</t>
  </si>
  <si>
    <t>Fin de 4ème</t>
  </si>
  <si>
    <t>Quels sont les usages de l'ordinateur familial aujourd'hui ? Qu'en est il de leur coût et de leur consommation ?</t>
  </si>
  <si>
    <t>Comment peut on réaliser un boitier pour notre carte raspberry ?</t>
  </si>
  <si>
    <t>Conception du boitier en intégrant la démarche de design. Etude comparative de différents matériaux. Choix d'un matériau pour la réalisation du boitier. Travail en équipe, attribution de rôles. Les élèves filment les différentes étapes de la recherche de solutions. Les fichiers sont stockés dans le groupe projet</t>
  </si>
  <si>
    <t xml:space="preserve">Maquette d'une carte raspberry. Échantillons de matériaux.  </t>
  </si>
  <si>
    <t>Maquette d'un carte raspberry, échantillons de matériaux.</t>
  </si>
  <si>
    <t>Qualité de travail du groupe, respect des consignes de sécurité. Gamme de fabrication et antériorités.</t>
  </si>
  <si>
    <t>fin de 4ème</t>
  </si>
  <si>
    <t>Utilisation de la MOCN, de l'imprimante 3D</t>
  </si>
  <si>
    <t>Les différents outillages de la salle</t>
  </si>
  <si>
    <t>Notions de modélisation (sketchup, 3D Slash)</t>
  </si>
  <si>
    <t>Le concept de "fablab". Métier : designer, caméraman.</t>
  </si>
  <si>
    <t>La carte raspberry est elle finalement un ordinateur ? Tests en conditions réelles</t>
  </si>
  <si>
    <t>Prototypage des boitiers. Les élèves assurent le montage de la capsule vidéo.</t>
  </si>
  <si>
    <t xml:space="preserve">Règle de sécurité. </t>
  </si>
  <si>
    <t>L'imprimante 3D : avantages et inconvénients</t>
  </si>
  <si>
    <t>Le montage final valide la réalisation du prototype. La carte raspberry est fonctionnelle. Elle répond aux différents besoins des élèves.</t>
  </si>
  <si>
    <t>3°</t>
  </si>
  <si>
    <r>
      <t xml:space="preserve">Un constat s'impose, nos élèves sortent très peu de leur ville </t>
    </r>
    <r>
      <rPr>
        <i/>
        <sz val="10"/>
        <color rgb="FF000000"/>
        <rFont val="Arial"/>
        <family val="2"/>
      </rPr>
      <t>(zone sensible)</t>
    </r>
    <r>
      <rPr>
        <sz val="10"/>
        <color rgb="FF000000"/>
        <rFont val="Arial"/>
        <family val="2"/>
      </rPr>
      <t xml:space="preserve"> et pourtant, ils la connaissent mal, s'y sentent dévalorisés. On a l'impression que même s'ils n'y trouvent pas de sens, ils ont bien du mal à en sortir. But de l'EPI : Faire réinvestir aux élèves leurs lieux d'habitation et leur faire s'approprier la ville par les mots, en sublimant un univers qu'ils connaissent finalement mal par le français (compétences d'écriture et d'étude du langage poétique), et la technologie (réalisation d'un programme en ligne sous Scratch cartographiant les quartiers et lieux de la ville avec une interactivité avec la souris (petit bonhomme mobile faisant au gré de la souris découvrir la ville de manière interactive à partir d’une vue aérienne</t>
    </r>
    <r>
      <rPr>
        <i/>
        <sz val="10"/>
        <color rgb="FF000000"/>
        <rFont val="Arial"/>
        <family val="2"/>
      </rPr>
      <t xml:space="preserve"> (exploration et description des lieux par des photos et des poèmes saisis et/ou enregistrés (son ou vidéo)))</t>
    </r>
  </si>
  <si>
    <r>
      <t>Les élèves observent la maquette de la serre aquaponique et définissent après investigation les causes de la formation de condensation dans la serre. Le professeur présente alors le projet</t>
    </r>
    <r>
      <rPr>
        <i/>
        <sz val="10"/>
        <color theme="1"/>
        <rFont val="Arial"/>
        <family val="2"/>
      </rPr>
      <t xml:space="preserve"> (intégration d'un système automatisé autoalimenté par panneau photovoltaïque d'ouverture des volets de toit)</t>
    </r>
    <r>
      <rPr>
        <sz val="10"/>
        <color theme="1"/>
        <rFont val="Arial"/>
        <family val="2"/>
      </rPr>
      <t>. Les élèves identifient précisément le besoin, rédigent une partie du cahier des charges et établissent un planning des activités à mettre en place. Ils recherchent ensuite des solutions techniques</t>
    </r>
    <r>
      <rPr>
        <i/>
        <sz val="10"/>
        <color theme="1"/>
        <rFont val="Arial"/>
        <family val="2"/>
      </rPr>
      <t xml:space="preserve"> (renforcement de la structure, choix de l'effecteur permettant d'ouvrir les volets, scénario de fonctionnement).</t>
    </r>
  </si>
  <si>
    <t>Observation d'une condensation importante sur le vitrage intérieur de la serre aquaponique.</t>
  </si>
  <si>
    <t>Pourquoi de la condensation se crée sur le vitrage intérieur de la serre aquaponique et comment pallier à ce problème de manière automatique ?</t>
  </si>
  <si>
    <t>Quel scénario pour gérer de manière automatisée l’ouverture des volets sous Scratch ?</t>
  </si>
  <si>
    <t>Comment gérer l'organisation de la fabrication et de l'assemblage des pièces ?</t>
  </si>
  <si>
    <r>
      <t xml:space="preserve">Enumération par les élèves des matériaux utilisés dans la serre aquaponique et proposition d'hypothèses sur les choix opérés au regard de la philosophie du système. Investigation sur le sujet et mise en avant des impacts environnementaux de divers matériaux utilisables pour réaliser les pièces et modifications </t>
    </r>
    <r>
      <rPr>
        <i/>
        <sz val="9"/>
        <color rgb="FF000000"/>
        <rFont val="Arial"/>
        <family val="2"/>
      </rPr>
      <t>(Net-module Substainability...)</t>
    </r>
    <r>
      <rPr>
        <sz val="9"/>
        <color rgb="FF000000"/>
        <rFont val="Arial"/>
        <family val="2"/>
        <charset val="1"/>
      </rPr>
      <t xml:space="preserve">, puis réflexion sur la manière de les réaliser </t>
    </r>
    <r>
      <rPr>
        <i/>
        <sz val="9"/>
        <color rgb="FF000000"/>
        <rFont val="Arial"/>
        <family val="2"/>
      </rPr>
      <t>(quels matériaux - outils – machines ?)</t>
    </r>
    <r>
      <rPr>
        <sz val="9"/>
        <color rgb="FF000000"/>
        <rFont val="Arial"/>
        <family val="2"/>
        <charset val="1"/>
      </rPr>
      <t xml:space="preserve"> afin d'obtenir le résultat souhaité et ce en respectant les règles de sécurité. Formalisation par écrit des travaux. </t>
    </r>
    <r>
      <rPr>
        <i/>
        <sz val="9"/>
        <color rgb="FF000000"/>
        <rFont val="Arial"/>
        <family val="2"/>
      </rPr>
      <t>(découverte des outils et machines nécessaires au préalable)</t>
    </r>
    <r>
      <rPr>
        <sz val="9"/>
        <color rgb="FF000000"/>
        <rFont val="Arial"/>
        <family val="2"/>
        <charset val="1"/>
      </rPr>
      <t xml:space="preserve">. </t>
    </r>
  </si>
  <si>
    <t>Présentation des divers travaux issus de la séance précédente et mise en avant par échanges des problèmes de disponibilité du matériel dans la salle au vu du nombre de pièces à réaliser, et donc de la nécessité d'organiser la séance. Réflexion et mise en place d'un planning d'utilisation des machines, des outils et des activités à mener. Réalisation des pièces, des modifications sur les pans de toit et assemblage en suivant les travaux préparés auparavant et les règles de sécurité.</t>
  </si>
  <si>
    <r>
      <t xml:space="preserve">Photographies de leurs solutions </t>
    </r>
    <r>
      <rPr>
        <i/>
        <sz val="9"/>
        <color rgb="FF000000"/>
        <rFont val="Arial"/>
        <family val="2"/>
      </rPr>
      <t>(volets ouverts et fermés)</t>
    </r>
    <r>
      <rPr>
        <sz val="9"/>
        <color rgb="FF000000"/>
        <rFont val="Arial"/>
        <family val="2"/>
        <charset val="1"/>
      </rPr>
      <t xml:space="preserve"> et intégration dans le logiciel Scratch pour réaliser l'interface graphique de base et les costumes. Définition des variables</t>
    </r>
    <r>
      <rPr>
        <i/>
        <sz val="9"/>
        <color rgb="FF000000"/>
        <rFont val="Arial"/>
        <family val="2"/>
      </rPr>
      <t xml:space="preserve"> (valeurs de la T° et de l'humidité de référence et mesurées)</t>
    </r>
    <r>
      <rPr>
        <sz val="9"/>
        <color rgb="FF000000"/>
        <rFont val="Arial"/>
        <family val="2"/>
        <charset val="1"/>
      </rPr>
      <t>, puis saisie de leur scénario sans prendre en compte la connexion avec les capteurs. Le fonctionnement virtuel testé et validé, présentation du mode d'acquisition des valeurs des capteurs et du pilotage des effecteurs dans le logiciel, puis intégration des capteurs extérieurs et des effecteurs dans le programme.</t>
    </r>
  </si>
  <si>
    <t>Bilan lié à l'organisation de la séance et aux problèmes rencontrés.</t>
  </si>
  <si>
    <t>Matériel de la classe (outils et machines) – Matériaux - Fiches de sécurité.</t>
  </si>
  <si>
    <t>Comment utiliser la simulation pour effectuer les choix de solutions techniques?</t>
  </si>
  <si>
    <r>
      <t xml:space="preserve">Les élèves vont par exploration de documents divers prendre conscience de l'aspect énergivore de l'éclairage public et des politiques sur le sujet. A partir d'un courrier de la mairie </t>
    </r>
    <r>
      <rPr>
        <i/>
        <sz val="10"/>
        <color rgb="FF000000"/>
        <rFont val="Arial"/>
        <family val="2"/>
      </rPr>
      <t xml:space="preserve">(fictif) </t>
    </r>
    <r>
      <rPr>
        <sz val="10"/>
        <color rgb="FF000000"/>
        <rFont val="Arial"/>
        <family val="2"/>
      </rPr>
      <t>demandant de tester des scénarios permettant de réduire la consommation de l'éclairage d'une rue de la ville</t>
    </r>
    <r>
      <rPr>
        <i/>
        <sz val="10"/>
        <color rgb="FF000000"/>
        <rFont val="Arial"/>
        <family val="2"/>
      </rPr>
      <t>,</t>
    </r>
    <r>
      <rPr>
        <sz val="10"/>
        <color rgb="FF000000"/>
        <rFont val="Arial"/>
        <family val="2"/>
      </rPr>
      <t xml:space="preserve"> les élèves vont étudier ces scénarios et repérer les leviers d'actions proposés pour ensuite choisir parmi différents capteurs permettant la captation des éléments extérieurs </t>
    </r>
    <r>
      <rPr>
        <i/>
        <sz val="10"/>
        <color rgb="FF000000"/>
        <rFont val="Arial"/>
        <family val="2"/>
      </rPr>
      <t>(piétons, luminosité, véhicules...)</t>
    </r>
    <r>
      <rPr>
        <sz val="10"/>
        <color rgb="FF000000"/>
        <rFont val="Arial"/>
        <family val="2"/>
      </rPr>
      <t xml:space="preserve">. Cela fait, ils mettent en place ces scénarios sous le logiciel Scratch connecté à une interface elle-même reliée à la maquette d'éclairage de la rue concernée à l'échelle. Parallèlement à cela, une étude de forme de nouveaux candélabres remplaçant les existants est réalisée </t>
    </r>
    <r>
      <rPr>
        <i/>
        <sz val="10"/>
        <color rgb="FF000000"/>
        <rFont val="Arial"/>
        <family val="2"/>
      </rPr>
      <t>(demandé dans le courrier de la mairie)</t>
    </r>
    <r>
      <rPr>
        <sz val="10"/>
        <color rgb="FF000000"/>
        <rFont val="Arial"/>
        <family val="2"/>
      </rPr>
      <t xml:space="preserve"> permettant une mise en avant des efforts de la ville par insertion du travail sur une photo de la rue</t>
    </r>
    <r>
      <rPr>
        <i/>
        <sz val="10"/>
        <color rgb="FF000000"/>
        <rFont val="Arial"/>
        <family val="2"/>
      </rPr>
      <t xml:space="preserve"> (réalité augmentée) </t>
    </r>
    <r>
      <rPr>
        <sz val="10"/>
        <color rgb="FF000000"/>
        <rFont val="Arial"/>
        <family val="2"/>
      </rPr>
      <t>et sur la maquette après leurs fabrications.</t>
    </r>
  </si>
  <si>
    <r>
      <t>Photos d'éclairages publics de différentes époques</t>
    </r>
    <r>
      <rPr>
        <i/>
        <sz val="10"/>
        <color indexed="8"/>
        <rFont val="Arial"/>
        <family val="2"/>
      </rPr>
      <t xml:space="preserve"> (chandelles, huiles, gaz, électricité) - (Poème LesNouvellesLanternes
publié en 1746 par Adrien-Joseph Le Valois d'Orville - Affiche Aleardo Villa - Gas Aerogeno - 1902)</t>
    </r>
    <r>
      <rPr>
        <sz val="10"/>
        <color indexed="8"/>
        <rFont val="Arial"/>
        <family val="2"/>
      </rPr>
      <t xml:space="preserve"> - Articles de journaux sur l'implication croissante des villes françaises dans la gestion ou modernisation de leurs éclairages publics ou partie d'un journal télévisé + courrier de la mairie.</t>
    </r>
  </si>
  <si>
    <t>4 ème</t>
  </si>
  <si>
    <t>Les métiers liés au design seront étudiés dans le cadre du parcours avenir.</t>
  </si>
  <si>
    <t>Comment saisir ces scénarios à l'aide du logiciel Scratch ?</t>
  </si>
  <si>
    <t>Comment réaliser les candélabres ?</t>
  </si>
  <si>
    <r>
      <rPr>
        <sz val="9"/>
        <rFont val="Arial"/>
        <family val="2"/>
      </rPr>
      <t>Etude rapide de l'historique de l'éclairage public et d'articles de journaux pour mettre en avant son évolution, ses rôles et son impact énergétique et environnemental</t>
    </r>
    <r>
      <rPr>
        <sz val="9"/>
        <color rgb="FFFF0000"/>
        <rFont val="Arial"/>
        <family val="2"/>
      </rPr>
      <t xml:space="preserve">. </t>
    </r>
    <r>
      <rPr>
        <sz val="9"/>
        <color indexed="8"/>
        <rFont val="Arial"/>
        <family val="2"/>
      </rPr>
      <t xml:space="preserve">Présentation d'un courrier de la mairie demandant de tester des scénarios permettant de réduire la consommation de l'éclairage d'une rue de 50% ainsi que la pollution visuelle et de mettre en avant auprès des concitoyens ce travail par la réalisation de candélabres design liés aux thèmes de l'environnement, de l'énergie et du respect de la nature. Détermination précise du besoin et repérage des éléments en rapport avec mise en forme d'une carte mentale pour rédaction partielle du cahier des charges. Choix par équipe d'un des scénarios de fonctionnement  proposés par la mairie, repérage des leviers d'actions proposés permettant ces économies, puis étude et choix de différents capteurs permettant de détecter les éléments extérieurs  </t>
    </r>
    <r>
      <rPr>
        <i/>
        <sz val="9"/>
        <color indexed="8"/>
        <rFont val="Arial"/>
        <family val="2"/>
      </rPr>
      <t>(piétons, véhicules, luminosité...)</t>
    </r>
    <r>
      <rPr>
        <sz val="9"/>
        <color indexed="8"/>
        <rFont val="Arial"/>
        <family val="2"/>
      </rPr>
      <t>. Compte rendu des travaux.</t>
    </r>
  </si>
  <si>
    <r>
      <t>Rappel des travaux déjà réalisés sous Scratch</t>
    </r>
    <r>
      <rPr>
        <i/>
        <sz val="9"/>
        <color indexed="8"/>
        <rFont val="Arial"/>
        <family val="2"/>
      </rPr>
      <t xml:space="preserve"> (Séquence 5 et 7 niveau 5ème) </t>
    </r>
    <r>
      <rPr>
        <sz val="9"/>
        <color indexed="8"/>
        <rFont val="Arial"/>
        <family val="2"/>
      </rPr>
      <t xml:space="preserve">et re-mémorisation des grands principes. Echanges sur les scénarios proposés et de l'intérêt de bien préparer le programme avant de le saisir vu la complexité. Présentation du programme de base et des sous- programmes </t>
    </r>
    <r>
      <rPr>
        <i/>
        <sz val="9"/>
        <color indexed="8"/>
        <rFont val="Arial"/>
        <family val="2"/>
      </rPr>
      <t>(Block sous Scratch)</t>
    </r>
    <r>
      <rPr>
        <sz val="9"/>
        <color indexed="8"/>
        <rFont val="Arial"/>
        <family val="2"/>
      </rPr>
      <t>. Préparation et saisie des scénarios sous le logiciel Scratch</t>
    </r>
    <r>
      <rPr>
        <i/>
        <sz val="9"/>
        <color indexed="8"/>
        <rFont val="Arial"/>
        <family val="2"/>
      </rPr>
      <t xml:space="preserve"> (interface graphique et costumes des ampoules déjà saisis) </t>
    </r>
    <r>
      <rPr>
        <sz val="9"/>
        <color indexed="8"/>
        <rFont val="Arial"/>
        <family val="2"/>
      </rPr>
      <t xml:space="preserve">avec simulation de l'état des capteurs choisis par clic souris pour test virtuel du fonctionnement. Une fois validé, intégration des capteurs et effecteurs réels dans le programme et test sur la maquette de la salle. Ajustements si nécessaire et vérification du respect du cahier des charges. Présentation à la classe des travaux et comparaison des scénarios.. </t>
    </r>
  </si>
  <si>
    <r>
      <t xml:space="preserve">Rappel de la définition de pollution visuelle. Etude en amont avec le professeur d'Arts plastiques de formes possibles de candélabres en fonction des contraintes fixées </t>
    </r>
    <r>
      <rPr>
        <i/>
        <sz val="9"/>
        <color indexed="8"/>
        <rFont val="Arial"/>
        <family val="2"/>
      </rPr>
      <t>(design lié aux thèmes indiqués dans le courrier + compatibilité avec la maquette : fixation, échelle + non éclairage des parties en dehors de la rue et du trottoir)</t>
    </r>
    <r>
      <rPr>
        <sz val="9"/>
        <color indexed="8"/>
        <rFont val="Arial"/>
        <family val="2"/>
      </rPr>
      <t>, puis modification du modèle volumique préconçu en partie</t>
    </r>
    <r>
      <rPr>
        <i/>
        <sz val="9"/>
        <color indexed="8"/>
        <rFont val="Arial"/>
        <family val="2"/>
      </rPr>
      <t xml:space="preserve"> (encombrement, fixation) </t>
    </r>
    <r>
      <rPr>
        <sz val="9"/>
        <color indexed="8"/>
        <rFont val="Arial"/>
        <family val="2"/>
      </rPr>
      <t xml:space="preserve">pour impression 3D et implantation sur photo de la rue </t>
    </r>
    <r>
      <rPr>
        <i/>
        <sz val="9"/>
        <color indexed="8"/>
        <rFont val="Arial"/>
        <family val="2"/>
      </rPr>
      <t xml:space="preserve">(réalité augmentée). </t>
    </r>
    <r>
      <rPr>
        <sz val="9"/>
        <color indexed="8"/>
        <rFont val="Arial"/>
        <family val="2"/>
      </rPr>
      <t>Présentation des travaux.</t>
    </r>
  </si>
  <si>
    <t xml:space="preserve">Mise en avant des rôles de l'éclairage public au cours du temps et des raisons de l'intérêt croissant des villes ces dernières années sur la gestion de celui-ci. Mise en avant de la nature des informations fournies par les capteurs et de la diversité des scénarios possibles. </t>
  </si>
  <si>
    <t>Photos d'éclairages publics de différentes époques  - Poème -  Affiche - Articles de journaux - partie de journal télévisé - Courrier de la mairie - Programme sous Scratch indiquant l'état de 12 capteurs différents branchés sur une interface.</t>
  </si>
  <si>
    <t xml:space="preserve">En partant du prix de différents ordinateurs (recherche personnelle) et des usages actuels. Les élèves découvrent qu'il est possible de réaliser un ordinateur économique (Low cost) et éco-responsable (faible consommation) avec une carte Raspberry. A partir d'un diagramme fournit servant de cahier des charges, les élèves appréhendent les contraintes liées à la réalisation du boitier. Une démarche de recherche de solution incluant une partie relative au design du boitier est mise en place. Les élèves filment les différentes étapes de manière à pouvoir créer une capsule vidéo (Hyperlapse ?) </t>
  </si>
  <si>
    <t>Comment améliorer la communication avec les parents ?</t>
  </si>
  <si>
    <t>Comment traduire nos idées sous la forme d'un programme ?</t>
  </si>
  <si>
    <t>Réaliser une carte mentale des éléments à mettre à disposition des parents et des actions à proposer ; croquis de l'interface graphique et explication des inter-actions</t>
  </si>
  <si>
    <t>Qu'est ce q'un algorithme? : renseigner le questionnaire après avoir visionner le film, Pour chaque objet présent sur la copie d'écran écrire ce qui est attendu (chaîne d'actions), Chercher dans une bibliothèque de boucle de programme celle adaptée.</t>
  </si>
  <si>
    <t>L'algorithme, les boucles, les conditions</t>
  </si>
  <si>
    <t>Tutoriel app inventor</t>
  </si>
  <si>
    <t>Etude des moyens de communication entre la famille et le collège</t>
  </si>
  <si>
    <t>Sensibilisés à la pénurie de logements étudiants, les élèves recherchent une solution alternative pour y faire face. Pourquoi n'utiliserait-on pas sur le Dunkerquois, les conteneurs maritimes ? Le conteneur ne serait-il pas une vraie réponse à l'habitat d'urgence ? Les élèves vont concevoir et proposer des solutions d'aménagement intérieur pour faire d'un conteneur un logement étudiant confortable.</t>
  </si>
  <si>
    <t>Est il facile de se loger aujourd'hui en France ? Comment se loger lorsque l'on a 20 ans, étudiant dans de grandes universités, donc dans de grandes villes, et avec peu de revenus ? Quels sont les différents types de logements disponibles ?</t>
  </si>
  <si>
    <t>A la fin de la séquence, les élèves doivent être capables de proposer des solutions en réponse aux besoins, matérialiser des idées en intégrant une dimension design.</t>
  </si>
  <si>
    <t>Croquis des élèves et des équipes. Savoir matérialiser ses idées 2D et 3D. Solutions pour l'aménagement du conteneur.</t>
  </si>
  <si>
    <t>Parcours avenir et découverte des métiers</t>
  </si>
  <si>
    <t>5ème, Séquence 2</t>
  </si>
  <si>
    <t>Quelle solution de logement alternatif a du sens pour Dunkerque ?</t>
  </si>
  <si>
    <t>Comment penser l'aménagement intérieur du conteneur ?</t>
  </si>
  <si>
    <t>Comment optimiser l'aménagement intérieur du conteneur ?</t>
  </si>
  <si>
    <t>Réaliser des croquis pour penser l'aménagement intérieur du conteneur. Prendre en main Sweet Home 3D.</t>
  </si>
  <si>
    <t>Lors de la revue de projet, les élèves réfléchissent ensemble pour prendre en compte les contraintes imposées (espace fonctionnel, coût réduit) et être à même d'améliorer les propositions initiales puis Ils terminent les conceptions 2D et 3D.</t>
  </si>
  <si>
    <t>Matérialisation des idées en 2D et 3D. Notions d'échelles et de proportionnalité.</t>
  </si>
  <si>
    <t>Les élèves justifient oralement les améliorations apportées et la pertinence de leur aménagement.</t>
  </si>
  <si>
    <t>Logiciel Sweet Home 3D et fichier de départ.</t>
  </si>
  <si>
    <t>Vidéo : La cuisine de Francfort (1926) de « Grete Schüte Lihotzky. Document : 4 studios en dessin 2D avec une liste d'achats.</t>
  </si>
  <si>
    <t>Les élèves découvrent le challenge. Ils listent les contraintes et élaborent  des stratégies pour relever le défi proposé.
Appropriation du CDC et Recherches de solutions</t>
  </si>
  <si>
    <t>Vidéo du challenge précédent ou vidéo simulant le parcours que doit accomplir le robot.</t>
  </si>
  <si>
    <t>Pour concevoir le robot, il faut traduire en contraintes le réglement du défi. Le décomposer en fonctions et quantifier les performances attendues de chacunes.
Chaine d'information, chaine d'énergie.</t>
  </si>
  <si>
    <t xml:space="preserve">Croquis de la chaine d'information et d'énergie du robot de base proposé. </t>
  </si>
  <si>
    <t>Sciences, technologie et société
Monde professionnel et économique
Corps, santé, bien-être et sécurité
Lien avec lycées et écoles d'ingénieurs</t>
  </si>
  <si>
    <t>Environnement de scratch
Savoir créer des boucles.
Notion de capteur</t>
  </si>
  <si>
    <t>3ème</t>
  </si>
  <si>
    <t>Comment élaborer le cahier des charges ?</t>
  </si>
  <si>
    <t>Comment réagit le robot face à un obstacle ?</t>
  </si>
  <si>
    <t xml:space="preserve">Quelle stratégie adapter pour répondre au challenge ? </t>
  </si>
  <si>
    <t>A partir du règlement du défi, les élèves complètent le cahier des charges.</t>
  </si>
  <si>
    <t xml:space="preserve">Découverte sommaire du robot et les capteurs disponibles (capteurs à lamelle, détecteur de ligne). Compléter une partie de programme </t>
  </si>
  <si>
    <t xml:space="preserve">Imaginer comment le robot va répondre au défi.  Déterminer les informations de son environnement qui seront prises en compte et commander les actionneurs nécessaires pour réaliser les fonctions techniques. </t>
  </si>
  <si>
    <t>Investigation en îlots.</t>
  </si>
  <si>
    <t>Projet</t>
  </si>
  <si>
    <t>Présentation schématique des contraintes et des fonctions techniques attendues</t>
  </si>
  <si>
    <t>Type de signal :analogique ou numérique</t>
  </si>
  <si>
    <t>Croquis de la nouvelle chaîne d'information et du traitement fait sur les données.</t>
  </si>
  <si>
    <t>Règlement du challenge.</t>
  </si>
  <si>
    <t>Le robot avec le début du programme permettant le déplacement et la prise en compte de l'environement.</t>
  </si>
  <si>
    <t>Rappel sur la structure de'une chaine d'énergie et d'information.</t>
  </si>
  <si>
    <t>Les élèvent développent leur programme sous scratch. Ils constatent les écarts entre les attendues du programme et le réalisé du robot et les corrigent.
Ils présentent l'ensemble de leur travail dans une revue de projet.</t>
  </si>
  <si>
    <t>Observation des présentations, conformité avec le cahier des charges, plannification du travail</t>
  </si>
  <si>
    <t>Comment programmer le robot pour qu'il puisse traverser le parcours ?</t>
  </si>
  <si>
    <t>Comment présenter dynamiquement le résultat d'un projet ?</t>
  </si>
  <si>
    <t xml:space="preserve">Expérimentations des programmes (en îlots) puis transfert sur la carte programmable du robot.      </t>
  </si>
  <si>
    <t>Programme réalisé  puis testé sur la maquette après modification.</t>
  </si>
  <si>
    <t xml:space="preserve">Ressources sur la programmation des capteurs 
Robot, plateau de test
     </t>
  </si>
  <si>
    <t>Ressources sur la programmation des capteurs
Robot, plateau de test</t>
  </si>
  <si>
    <t>Logiciel de présentation</t>
  </si>
  <si>
    <t>Pilotage d'un tracker solaire, radio-commande, sur le toit de la maquette de l'immeuble : simulation du mouvement du soleil et lecture des résultats (puissance fournie suivant la position du soleil). Comment optimiser les apports solaires et que le système soit autonome ?</t>
  </si>
  <si>
    <t>Pilotage d'une éolienne : visualisation de la vidéo "on n'est pas que des cobayes / monter dans une éolienne". Réalisation d'un programme sous Scratch afin de détecter le sens du vent et orienter correctement une éolienne. Possibilité de différencier en proposant en supplément, l'arrêt de l'éolienne en cas de vents violents.</t>
  </si>
  <si>
    <t>Modification et/ou réalisation d'un programme pour rendre un trcker solaire autonome afin qu'il maintiene en position optimale une cellule photovoltaïque tout au long de la journée. Simulation puis programmation d'une interface pour piloter le tracker.</t>
  </si>
  <si>
    <t xml:space="preserve">Etude comparative de différentes structures treillis. Utilisation d'outils numériques de simulation d'efforts. Validation d'un choix de structure puis réalisation d'un pont à structure treillis </t>
  </si>
  <si>
    <t>Le choix de la structure dite "en treillis" repose sur les paramètres suivants : charge et portée du tablier du pont, formes géométriques de la structure treillis. Ces paramètres doivent garantir la stabilité d'une structure.</t>
  </si>
  <si>
    <t xml:space="preserve">Parcours avenir : les métiers des travaux publics - de l'ingénierie </t>
  </si>
  <si>
    <t xml:space="preserve">Conception et réalisation d'une maquette de pont à structure treillis </t>
  </si>
  <si>
    <t>Manipulation afin de réaliser différentes constructions de poutres en treillis - Utilisation du logiciel Bridge Building Game</t>
  </si>
  <si>
    <t xml:space="preserve">Démarche d'investigation </t>
  </si>
  <si>
    <t xml:space="preserve">Démarche de résolution de problème technique </t>
  </si>
  <si>
    <t>La solidité ou résistance à l'effort d'un pont ou d'un ouvrage est satisfaisante si la structure est suffisamment rigide. Tous les assemblages testés ne permettent pas la stabilité du tablier. Un seul assemblage élémentaire simple s'avère très stable : le triangle</t>
  </si>
  <si>
    <t xml:space="preserve">La simulation numérique permet de montrer les parties du pont qui sont contraintes aux efforts demandés - Les ponts ou les bâtiments sont soumis principalement à plusieurs types d'efforts : la flexion, la compression et la traction. </t>
  </si>
  <si>
    <t xml:space="preserve">Vérification en charge, de la résistance à la flexion de la maquette du pont </t>
  </si>
  <si>
    <t>Banc d'essai poutres en treillis</t>
  </si>
  <si>
    <t>Banc d'essai poutres en treillis - logiciel Bridge Building Game</t>
  </si>
  <si>
    <t xml:space="preserve">A partir du contexte Canal Seine Nord existant, déterminer des solutions pour le franchissement d'obstacles. Les ponts seront choisis en fonction des contraintes imposées et du choix des matériaux. Il est donc nécessaire de tenir compte de tous ces paramètres pour concevoir nos ponts. La partie modélisation 3D apporte un regard sur le design de l'ouvrage et conforte les ingénieurs dans leurs calculs grâce aux simulations d'efforts. </t>
  </si>
  <si>
    <t>Chaque ouvrage se caractérise par un ensemble de choix : choix de solutions techniques, choix environnementaux, choix des matériaux, respect du prix etc…</t>
  </si>
  <si>
    <t xml:space="preserve">Le pont choisi par l'équipe sous forme de croquis côté respecte le lieu et les contraintes environnementales.La modélisation numérique doit respecter le lieu et les contraintes dimensionnelles. L'interprétation des résultats de la modélisation aide au choix. La justification du choix d'une solution pour les fondations est argumentée. </t>
  </si>
  <si>
    <t xml:space="preserve">À partir de la carte du tracé, relever les différents obstacles à franchir. Identifier les moyens de franchissements possibles pour chacun des types d'obstacles. Retenir une solution - Identifier les différents types de pont. </t>
  </si>
  <si>
    <t xml:space="preserve">A partir des contraintes dimensionnelles imposées par les voies de communication navigables, chaque équipe définit les dimensions de son pont et réalise un croquis côté d'une solution, puis réalise la modélisation de façon simplifiée de la solution retenue du pont par l'équipe. </t>
  </si>
  <si>
    <t xml:space="preserve">Questionnement autour de la stabilité de l'ouvrage - Mise en évidence de plusieurs idées dont celle de l'importance de la masse de l'ouvrage, de ses appuis sur le sol et de la nature du sol. </t>
  </si>
  <si>
    <t>Les différents types de pont - les points forts et les points faibles de chaque type de pont, les impacts socio-économiques.</t>
  </si>
  <si>
    <t>La stabilité des ouvrages est aussi dûe à leur positionnement. Les fondations seront dimensionnées par des spécialistes et tiendront compte de la répartition des charges sur celui-ci et de la nature du sol.</t>
  </si>
  <si>
    <t xml:space="preserve">La carte du futur tracé - Maquettes de differents types de pont </t>
  </si>
  <si>
    <t>document ressource : les contraintes dimensionnelles imposées par les voies de communication navigables.</t>
  </si>
  <si>
    <t>Maquette de pont - Logiciel Force Effect d'autodesk</t>
  </si>
  <si>
    <t>Pose à plat d'une cellule photovoltaïque sur le toit de la maquette de l'immeuble : cela vous convient-il ?                                                    Ecoute et prise de notes des différentes propositions faites par les élèves : orientation, inclinaison…</t>
  </si>
  <si>
    <t>Méthodologie pour la mise en place d'un protocole expérimental / Présentation du processus de réalisation du support / Résultats obtenus, écart, modifications à apporter / Elargissement vers d'autres solutions pour optimiser les apports solaires : trackers solaires, chauffe eau solaire... Sur d'autres solutions pour générer un courant électrique dans une habitation : éolienne, géothermie...</t>
  </si>
  <si>
    <t>Placer les élèves en tant qu'experts pour la pause de panneaux solaires, dans une région isolée, afin d'alimenter en énergie des pompes à eau : explication quant à l'emplacement des panneaux, leur position, les contraintes à prendre en compte. Possibilité de proposer des solutions modélisées et/ou sous forme de croquis (évaluation à faire en salle pupitre).</t>
  </si>
  <si>
    <t>Fonctionnement d'une installation photoélectrique raccordée au réseau (vu préalablement en "classe inversée").</t>
  </si>
  <si>
    <t>Décriptage des fonctions du CDC : pouvoir fournir une tension suffisante, ne pas endommager la cellule, le toit / Conception et réalisation d'un support (fixe) pour maintenir en position optimale la cellule photovoltaïque.</t>
  </si>
  <si>
    <t>Test de la solution par rapport au CDC / Présentation par chaque équipe de la solution réalisée / Proposition de modification</t>
  </si>
  <si>
    <t>Présentation de la solution finale : croquis / modélisation / photo de la solution finalisée + explications "comment l'avons-nous réalisée ?"</t>
  </si>
  <si>
    <t>Multimètre numérique / Système d'éclairage pour simuler le soleil</t>
  </si>
  <si>
    <r>
      <t>L'aménagement du conteneur doit réaliser les fonctions qui permettent de répondre aux besoins des étudiants. Quelles sont ces fonctions ? (à différencier des solutions). Justifier l'utilisation d'un conteneur de dimensions intérieures L</t>
    </r>
    <r>
      <rPr>
        <sz val="9"/>
        <color rgb="FF000000"/>
        <rFont val="Arial"/>
        <family val="2"/>
      </rPr>
      <t xml:space="preserve"> </t>
    </r>
    <r>
      <rPr>
        <sz val="9"/>
        <color rgb="FF000000"/>
        <rFont val="Arial"/>
        <family val="2"/>
        <charset val="1"/>
      </rPr>
      <t>:</t>
    </r>
    <r>
      <rPr>
        <sz val="9"/>
        <color rgb="FF000000"/>
        <rFont val="Arial"/>
        <family val="2"/>
      </rPr>
      <t xml:space="preserve"> </t>
    </r>
    <r>
      <rPr>
        <sz val="9"/>
        <color rgb="FF000000"/>
        <rFont val="Arial"/>
        <family val="2"/>
        <charset val="1"/>
      </rPr>
      <t>5,88m, l</t>
    </r>
    <r>
      <rPr>
        <sz val="9"/>
        <color rgb="FF000000"/>
        <rFont val="Arial"/>
        <family val="2"/>
      </rPr>
      <t xml:space="preserve"> </t>
    </r>
    <r>
      <rPr>
        <sz val="9"/>
        <color rgb="FF000000"/>
        <rFont val="Arial"/>
        <family val="2"/>
        <charset val="1"/>
      </rPr>
      <t>:</t>
    </r>
    <r>
      <rPr>
        <sz val="9"/>
        <color rgb="FF000000"/>
        <rFont val="Arial"/>
        <family val="2"/>
      </rPr>
      <t xml:space="preserve"> </t>
    </r>
    <r>
      <rPr>
        <sz val="9"/>
        <color rgb="FF000000"/>
        <rFont val="Arial"/>
        <family val="2"/>
        <charset val="1"/>
      </rPr>
      <t>2,33m, H :</t>
    </r>
    <r>
      <rPr>
        <sz val="9"/>
        <color rgb="FF000000"/>
        <rFont val="Arial"/>
        <family val="2"/>
      </rPr>
      <t xml:space="preserve"> </t>
    </r>
    <r>
      <rPr>
        <sz val="9"/>
        <color rgb="FF000000"/>
        <rFont val="Arial"/>
        <family val="2"/>
        <charset val="1"/>
      </rPr>
      <t>2,36m.</t>
    </r>
  </si>
  <si>
    <r>
      <t>Au préalable (à la maison), les élèves auront consultés les différentes ressources, et répondu aux questions suivantes : quel est le problème soulevé, quelles sont les solutions proposées pour le résoudre ? Quelle solution peut être choisie pour Dunkerque ?</t>
    </r>
    <r>
      <rPr>
        <sz val="9"/>
        <color rgb="FF000000"/>
        <rFont val="Arial"/>
        <family val="2"/>
      </rPr>
      <t xml:space="preserve"> Démarche investigation et recherche documentaire.</t>
    </r>
  </si>
  <si>
    <r>
      <t>Prise en main du logiciel 3D de manière inductive. Les croquis 2D s'inscrivent dans un format donné.</t>
    </r>
    <r>
      <rPr>
        <sz val="9"/>
        <color rgb="FF000000"/>
        <rFont val="Arial"/>
        <family val="2"/>
      </rPr>
      <t xml:space="preserve"> Démarche de résolution de problème.</t>
    </r>
  </si>
  <si>
    <r>
      <t>Au préalable (à la maison), les élèves visionnent la ressource vidéo. Ils répondent à quelques questions dont les réponses mettent en évidence que Schüte Lihotzky a aménagé une cuisine qui concentre un maximum d'efficacité dans un minimum d'espace. Son geste architectural visait à concevoir une cuisine fonctionnelle et économique. Les élèves vont s'en inspirer.</t>
    </r>
    <r>
      <rPr>
        <sz val="9"/>
        <color rgb="FF000000"/>
        <rFont val="Arial"/>
        <family val="2"/>
      </rPr>
      <t xml:space="preserve"> Démarche de résolution de problème.</t>
    </r>
  </si>
  <si>
    <r>
      <t>Le</t>
    </r>
    <r>
      <rPr>
        <sz val="9"/>
        <color rgb="FF000000"/>
        <rFont val="Arial"/>
        <family val="2"/>
      </rPr>
      <t>s</t>
    </r>
    <r>
      <rPr>
        <sz val="9"/>
        <color rgb="FF000000"/>
        <rFont val="Arial"/>
        <family val="2"/>
        <charset val="1"/>
      </rPr>
      <t xml:space="preserve"> différentes fonctions du conteneur (vie maritime, transformation en habitat).</t>
    </r>
  </si>
  <si>
    <r>
      <t xml:space="preserve">Articles : pénurie en Suède, au Havre, Capsule au Japon. Vidéo : pénurie à Lyon. Photos de chambre de </t>
    </r>
    <r>
      <rPr>
        <sz val="9"/>
        <color rgb="FF000000"/>
        <rFont val="Arial"/>
        <family val="2"/>
      </rPr>
      <t>"</t>
    </r>
    <r>
      <rPr>
        <sz val="9"/>
        <color rgb="FF000000"/>
        <rFont val="Arial"/>
        <family val="2"/>
        <charset val="1"/>
      </rPr>
      <t>bonne</t>
    </r>
    <r>
      <rPr>
        <sz val="9"/>
        <color rgb="FF000000"/>
        <rFont val="Arial"/>
        <family val="2"/>
      </rPr>
      <t>"</t>
    </r>
  </si>
  <si>
    <t>Bilan des échanges sur la ville et des comportements et habitudes des élèves.</t>
  </si>
  <si>
    <t>Mise en évidence des différentes approches que l'on peut avoir sur un lieu ou un objet ainsi que sur les notions de base de la programmation sous Scratch (boucles, instruction conditionnelle).</t>
  </si>
  <si>
    <t>Echanges sur la ville et sur les habitudes de vie de nos élèves. Mise en évidence de la méconnaissance de leur ville, de leur malaise et autres sentiments. Echanges sur le sujet et mise en avant des différentes approches possibles des lieux ou objets et présentation de l'entrée par la poésie. Promenade dans les lieux emblématiques de la ville et endroits cités par les élèves pour prise de photos et échanges. Mise en poème de ceux-ci afin de sublimer les lieux visités.</t>
  </si>
  <si>
    <r>
      <t xml:space="preserve">Proposition par les élèves de solutions courantes à cette question </t>
    </r>
    <r>
      <rPr>
        <i/>
        <sz val="9"/>
        <color theme="1"/>
        <rFont val="Arial"/>
        <family val="2"/>
      </rPr>
      <t xml:space="preserve">(diaporama, expo photos, articles dans le journal du collège...) </t>
    </r>
    <r>
      <rPr>
        <sz val="9"/>
        <color theme="1"/>
        <rFont val="Arial"/>
        <family val="2"/>
      </rPr>
      <t>Présentation par le professeur d'applications créées sous Scratch et échanges sur l'intérêt qu'aurait ce logiciel dans la mise en valeur et la diffusion de leurs travaux. Création par les groupes d'élèves de scénarios simples permettant</t>
    </r>
    <r>
      <rPr>
        <b/>
        <sz val="9"/>
        <color theme="1"/>
        <rFont val="Arial"/>
        <family val="2"/>
      </rPr>
      <t xml:space="preserve"> </t>
    </r>
    <r>
      <rPr>
        <sz val="9"/>
        <color theme="1"/>
        <rFont val="Arial"/>
        <family val="2"/>
      </rPr>
      <t>à</t>
    </r>
    <r>
      <rPr>
        <b/>
        <sz val="9"/>
        <color theme="1"/>
        <rFont val="Arial"/>
        <family val="2"/>
      </rPr>
      <t xml:space="preserve"> </t>
    </r>
    <r>
      <rPr>
        <sz val="9"/>
        <color theme="1"/>
        <rFont val="Arial"/>
        <family val="2"/>
      </rPr>
      <t>partir d'une vue aérienne de la ville, des photos prises et des poèmes réalisés de mettre en scène tout cela sous forme d'une application où des clics souris permettraient de naviguer de manière interactive dans la ville en sublimant les lieux choisis par les élèves.</t>
    </r>
  </si>
  <si>
    <r>
      <t xml:space="preserve">Les élèves n'ayant jamais utilisé ce genre de programme, présentation par le professeur des fonctions nécessaires à la saisie de leurs scénarios </t>
    </r>
    <r>
      <rPr>
        <i/>
        <sz val="9"/>
        <color theme="1"/>
        <rFont val="Arial"/>
        <family val="2"/>
      </rPr>
      <t>(costumes, boucles, instructions conditionnelles liées au clic souris...)</t>
    </r>
    <r>
      <rPr>
        <sz val="9"/>
        <color theme="1"/>
        <rFont val="Arial"/>
        <family val="2"/>
      </rPr>
      <t>. Saisie des scénarios par les groupes, test et ajustement. Présentation finale de ceux-ci devant le professeur de français et les parents.</t>
    </r>
  </si>
  <si>
    <t>Démarche de résolution de problèmes.</t>
  </si>
  <si>
    <r>
      <t xml:space="preserve">Démarche de résolution de problèmes </t>
    </r>
    <r>
      <rPr>
        <i/>
        <sz val="9"/>
        <color theme="1"/>
        <rFont val="Arial"/>
        <family val="2"/>
      </rPr>
      <t>(convertir scénario en code informatique (blocs))</t>
    </r>
    <r>
      <rPr>
        <sz val="9"/>
        <color theme="1"/>
        <rFont val="Arial"/>
        <family val="2"/>
      </rPr>
      <t xml:space="preserve"> - Investigation sur problèmes éventuels</t>
    </r>
  </si>
  <si>
    <t>Bilan lié aux types d'approches possibles d'objets (visuel, fonction, odeur, toucher, aspect, émotion, réputation, …) et des divergences d'opinions entre élèves.</t>
  </si>
  <si>
    <r>
      <t xml:space="preserve">Mise en évidence des causes de la buée sur les parties vitrées de la serre et la nécessité de trouver une solution. Mise en avant du besoin et des éléments en rapport avec le projet </t>
    </r>
    <r>
      <rPr>
        <i/>
        <sz val="10"/>
        <color theme="1"/>
        <rFont val="Arial"/>
        <family val="2"/>
      </rPr>
      <t xml:space="preserve">(humidité, température, utilisateur, serre, plante, poisson, volets...) </t>
    </r>
    <r>
      <rPr>
        <sz val="10"/>
        <color theme="1"/>
        <rFont val="Arial"/>
        <family val="2"/>
      </rPr>
      <t>et de l'intérêt du cahier des charges pour l'élaboration du planning d'activités. Faire un bilan sur les choix opérés par les élèves et les caractéristiques de certains matériaux et sources d'énergie, sur les flux d'informations et d'énergie du système à concevoir ainsi que sur les transformations qui s'opèrent.</t>
    </r>
  </si>
  <si>
    <r>
      <t xml:space="preserve">Suite à l'observation de la serre, proposition par les élèves d'hypothèses pouvant expliquer cette importante condensation sur les parties en verre et définition de protocoles de vérification, puis mise en place et présentation de leurs conclusions. Retour sur le fonctionnement de la serre aquaponique étudiée en 6ème et présentation du projet </t>
    </r>
    <r>
      <rPr>
        <i/>
        <sz val="9"/>
        <color theme="1"/>
        <rFont val="Arial"/>
        <family val="2"/>
      </rPr>
      <t>(automatisation de l'ouverture des volets de toit afin de renouveler l'air (saturé en humidité et/ou trop chaud) en fonction de la température et de l'humidité intérieure à l'aide d'une interface pilotée par Scratch et ce alimenté de façon autonome (panneau photovoltaïque à intégrer au toit (surcharge sur la structure existante qui se déforme))</t>
    </r>
    <r>
      <rPr>
        <sz val="9"/>
        <color theme="1"/>
        <rFont val="Arial"/>
        <family val="2"/>
      </rPr>
      <t xml:space="preserve">. Réflexion sur le cahier des charges et les activités à mener </t>
    </r>
    <r>
      <rPr>
        <i/>
        <sz val="9"/>
        <color theme="1"/>
        <rFont val="Arial"/>
        <family val="2"/>
      </rPr>
      <t>(besoin - planification...)</t>
    </r>
  </si>
  <si>
    <r>
      <t>Etude en groupe du pourquoi de la déformation de la structure suite à la pose du panneau photovoltaïque</t>
    </r>
    <r>
      <rPr>
        <i/>
        <sz val="9"/>
        <color rgb="FF000000"/>
        <rFont val="Arial"/>
        <family val="2"/>
      </rPr>
      <t xml:space="preserve"> (manque de rigidité du bois de la structure)</t>
    </r>
    <r>
      <rPr>
        <sz val="9"/>
        <color rgb="FF000000"/>
        <rFont val="Arial"/>
        <family val="2"/>
      </rPr>
      <t>, puis recherche de solutions pour la renforcer et pour gérer l'ouverture et la fermeture des volets à l'aide d'un effecteur</t>
    </r>
    <r>
      <rPr>
        <i/>
        <sz val="9"/>
        <color rgb="FF000000"/>
        <rFont val="Arial"/>
        <family val="2"/>
      </rPr>
      <t xml:space="preserve"> (moteur et servomoteur à disposition)(croquis - maquettage carton)</t>
    </r>
    <r>
      <rPr>
        <sz val="9"/>
        <color rgb="FF000000"/>
        <rFont val="Arial"/>
        <family val="2"/>
      </rPr>
      <t>. U</t>
    </r>
    <r>
      <rPr>
        <sz val="9"/>
        <color rgb="FF000000"/>
        <rFont val="Arial"/>
        <family val="2"/>
      </rPr>
      <t>n pan de toit complet est disponible par groupe. Des outils de modélisation sont utilisés pour tester les solutions liées au renforcement de la structure. Présentation des résultats des recherches.</t>
    </r>
  </si>
  <si>
    <r>
      <t xml:space="preserve">Retour sur le travail réalisé auparavant sur Scratch </t>
    </r>
    <r>
      <rPr>
        <i/>
        <sz val="9"/>
        <color rgb="FF000000"/>
        <rFont val="Arial"/>
        <family val="2"/>
      </rPr>
      <t xml:space="preserve">(Séquence 5 - "Comment rendre une vue aérienne interactive ?") </t>
    </r>
    <r>
      <rPr>
        <sz val="9"/>
        <color rgb="FF000000"/>
        <rFont val="Arial"/>
        <family val="2"/>
      </rPr>
      <t>et présentation de nouvelles fonctions du logiciel qui permettent de recevoir des informations de capteurs et piloter des effecteurs via une carte Picaxe ou Arduino. 
Elaboration par les groupes d'élèves d'un scénario permettant de réguler la température et l'humidité dans la serre acquises par deux capteurs via l'effecteur choisi</t>
    </r>
    <r>
      <rPr>
        <i/>
        <sz val="9"/>
        <color rgb="FF000000"/>
        <rFont val="Arial"/>
        <family val="2"/>
      </rPr>
      <t xml:space="preserve"> (moteur et donc capteurs de fin de courses ou servomoteur)</t>
    </r>
    <r>
      <rPr>
        <sz val="9"/>
        <color rgb="FF000000"/>
        <rFont val="Arial"/>
        <family val="2"/>
      </rPr>
      <t xml:space="preserve"> et réflexion sur le visuel et le contenu de l'interface graphique </t>
    </r>
    <r>
      <rPr>
        <i/>
        <sz val="9"/>
        <color rgb="FF000000"/>
        <rFont val="Arial"/>
        <family val="2"/>
      </rPr>
      <t>(sous Scratch) (états des capteurs, valeurs de référence et position des volets)</t>
    </r>
  </si>
  <si>
    <r>
      <rPr>
        <sz val="9"/>
        <color rgb="FF000000"/>
        <rFont val="Arial"/>
        <family val="2"/>
      </rPr>
      <t>Démarche d'i</t>
    </r>
    <r>
      <rPr>
        <sz val="9"/>
        <color rgb="FF000000"/>
        <rFont val="Arial"/>
        <family val="2"/>
        <charset val="1"/>
      </rPr>
      <t xml:space="preserve">nvestigation + </t>
    </r>
    <r>
      <rPr>
        <sz val="9"/>
        <color rgb="FF000000"/>
        <rFont val="Arial"/>
        <family val="2"/>
      </rPr>
      <t>Démarche de résolution de problème.</t>
    </r>
  </si>
  <si>
    <t>Démarche de résolution de problème.</t>
  </si>
  <si>
    <t>Mise en avant des résultats des investigations et des conclusions que l'on en a tirées (humidité importante - différence de T° int/ext- évaporation de l'eau de l'aquarium - saturation de l'air - caractéristiques thermiques du verre), mise en avant du besoin précis et des éléments en rapport avec l'objet technique permettant de rédiger un cahier des charges pertinent et rédaction d'une carte mentale liée au CDC pour définition des activités à mener.</t>
  </si>
  <si>
    <r>
      <t>Mise en avant des caractéristiques des matériaux de la structure, de la variété des solutions techniques aux problèmes posés</t>
    </r>
    <r>
      <rPr>
        <i/>
        <sz val="9"/>
        <color rgb="FF000000"/>
        <rFont val="Arial"/>
        <family val="2"/>
      </rPr>
      <t xml:space="preserve"> (+ principes techniques sous-jacents)</t>
    </r>
    <r>
      <rPr>
        <sz val="9"/>
        <color rgb="FF000000"/>
        <rFont val="Arial"/>
        <family val="2"/>
      </rPr>
      <t xml:space="preserve"> et de l'intérêt de la modélisation.</t>
    </r>
  </si>
  <si>
    <r>
      <t>Les élèves interviennent quant : - au choix des matériaux à utiliser (rester dans la philosophie de la serre aquaponique) - à la réalisation et/ou modifications des pièces de la serre. Ils réalisent celles-ci et intègrent la solution au pan de toit. Ils saisissent leur scénario dans Scratch, sans y intégrer les capteurs et effecteurs</t>
    </r>
    <r>
      <rPr>
        <i/>
        <sz val="10"/>
        <color rgb="FF000000"/>
        <rFont val="Arial"/>
        <family val="2"/>
      </rPr>
      <t xml:space="preserve"> (création des costumes, saisie du scénario).</t>
    </r>
    <r>
      <rPr>
        <sz val="10"/>
        <color rgb="FF000000"/>
        <rFont val="Arial"/>
        <family val="2"/>
      </rPr>
      <t xml:space="preserve"> Ils testent le fonctionnement virtuellement, puis intègrent les capteurs et effecteurs dans le programme.</t>
    </r>
  </si>
  <si>
    <t xml:space="preserve">Chaque groupe d'élèves a à disposition son scénario saisi et uniquement testé virtuellement sans liaison avec les capteurs et effecteurs, le système de liaison entre l'effecteur choisi et les volets placé ainsi que le renforcement de la structure du toit intégré. Tour à tour, ils testent leurs solutions sur la maquette de la serre aquaponique de la salle après avoir rappelé et formalisé les critères permettant de valider le système réalisé. Ils ajustent si nécessaire jusqu'à ce que le fonctionnement soit validé. Un bilan des travaux est ensuite réalisé. </t>
  </si>
  <si>
    <t>Détermination d'une solution pour faire varier la température et l'humidité afin de tester le système. Les groupes d'élèves placent tour à tour les pans de toit sur la serre, le panneau photovoltaïque et branchent les capteurs et l'effecteur à l'interface en prenant soin de câbler cela en respectant les procédures décrites. Ils mesurent la déformation de la structure, puis lancent leur programme sous Scratch et observent le fonctionnement. Ils ajustent si nécessaire jusqu'à ce que chaque système soit validé après avoir rappelé les critères de validation du projet.</t>
  </si>
  <si>
    <r>
      <t>Dan le cadre d'un EPI, les élèves participent à la mise en valeur d'un ouvrage littéraire en intégrant, dans une maquette, des éléments du décors. Ils se servent notamment de l'ouvrage pour déterminer les contraintes à respecter. Ils concoivent et réalisent un/des élément du décors.  Une présentation au CDI ouvrage littéraire/décors est faite en fin de séquence.</t>
    </r>
    <r>
      <rPr>
        <i/>
        <sz val="10"/>
        <color rgb="FF000000"/>
        <rFont val="Arial"/>
        <family val="2"/>
      </rPr>
      <t xml:space="preserve"> Dans cet exemple, le roman "Alice au pays des merveilles" a été choisi.</t>
    </r>
  </si>
  <si>
    <t>Articles de presse - Politique de la ville (rénovation des quartiers de Roubaix) - Correspondance avec les services de la ville pour obtenir des données sur les actions menées.</t>
  </si>
  <si>
    <t>Étude d'un spot solaire avec détecteur de présence - des éoliennes fonctionnant avec le passage des camions sur autoroute pour alimenter les panneaux d'affichage - Les bornes de secours solaire sur les autoroutes</t>
  </si>
  <si>
    <t xml:space="preserve">Groupe 1 : Comment la ville est-elle éclairée ?      Groupe 2 : Comment les solutions d'éclairage ont évolué ? </t>
  </si>
  <si>
    <t>Comment fonctionnera l'éclairage de demain ?</t>
  </si>
  <si>
    <t>Groupe 1  : Observer et décrire l'éclairage pubilc de la ville / Consulter les documents issus de la Mairie, revue de presse sur la politique de la ville sur le thème du dévelopement durable et sur l'éclairage en particulier. Revue de presse sur les innovations technologiques en terme d'éclairage.      Groupe 2 : Comparer l'efficacité énergétique des 4 types de lampes (incandescence, halogène, Fluorescente, LED)</t>
  </si>
  <si>
    <t>Identifier les différents OT qui composent les systèmes (lampes, batterie, éolienne et/ou panneaux solaires). Décrire et représenter  les différentes phases de fontionnement</t>
  </si>
  <si>
    <t xml:space="preserve">Modifier l'éclairage public a un coût (investissement) : il faut être sûr que la démarche entreprise est rentable (et savoir sur quel horizon). Définition de l'efficacité énergétique                                                                                      Classement des technologies / Validité des mesures  </t>
  </si>
  <si>
    <t>Programme (Scratch) commenté du fonctionnement du système.</t>
  </si>
  <si>
    <t>ressources bibliogrpahiques (voir avec la documentaliste) / Banc d'eaais de lampes , Consomètre, Luxmètre (Thermomètre IR)</t>
  </si>
  <si>
    <t>À la fin de la séquence, les élèves doivent être capables de mettre au point un programme simple avec un nombre limité de variables et des boucles itératives.
Notions d’algorithme et de programme.
Déclenchement d'une action par un événement.</t>
  </si>
  <si>
    <t>Les élèves (en groupe) analysent une capsule vidéo illustrant le fonctionnement d'une vidéosurveillance par Webcam et produisent un texte qui explique le fonctionnement.
Les textes sont ensuite mis en commun pour montrer les différentes instructions que le « programme » doit faire.
Des illustrations « graphiques » permettent, ensuite, de structurer différemment ce « programme ». Une ébauche de programme peut être réalisée.
Remarque : la première partie de cette séance peut être menée en pédagogie inversée.</t>
  </si>
  <si>
    <t>Un système interagit avec son environnement. Il doit acquèrir des informations de différentes natures, les traiter et réaliser diverses actions. Les élèves découvrent les capteurs et les actionneurs</t>
  </si>
  <si>
    <t>Principe de fonctionnement d'un capteur, d'un actionneur / Energie d'entrée, de sortie / Transformation de l'énergie / Nature des informations et des signaux / Représentation fonctionnelle de l'alarme.</t>
  </si>
  <si>
    <t>Evaluation des compte rendus d'investigation. Repèrer des capteurs et des actionneurs sur d'autres objets familiers. Refaire le schéma fonctionnel d'un autre objet technique simple (Transfert des connaissances)</t>
  </si>
  <si>
    <t xml:space="preserve">Comment l'alarme peut elle acquèrir des informations ? </t>
  </si>
  <si>
    <t>Comment l'alarme agit sur son environnement ?</t>
  </si>
  <si>
    <t>Mise en avant des composantes d'un programme commandés par des éléments extérieurs et de la rigueur nécessaire à la saisie, de l'intérêt de modéliser le fonctionnement ou le rendu d'un objet pour le tester, le partager et mener une investigation.</t>
  </si>
  <si>
    <t>Liens possibles avec les EPI ou les parcours (Avenir, Citoyen, PEAC).</t>
  </si>
  <si>
    <t>La partie recherche de forme des candélabres sera réalisée avec l'aide du professeur d'Arts plastiques dans le cadre des EPI.</t>
  </si>
  <si>
    <t>Utilisation de Scratch avec capteurs et effecteurs extérieurs.</t>
  </si>
  <si>
    <t>Comment économiser de l'énergie dans l'éclairage des rues secondaires de la ville sans altérer la sécurité ?</t>
  </si>
  <si>
    <t>Recherche de solutions.</t>
  </si>
  <si>
    <t>Recherche de solutions - Investigation sur problèmes éventuels.</t>
  </si>
  <si>
    <t>Recherche de solutions - Modélisation - Réalisation.</t>
  </si>
  <si>
    <r>
      <t>Mise en avant de la complexité du programme comparé à l'année précédente</t>
    </r>
    <r>
      <rPr>
        <i/>
        <sz val="9"/>
        <color indexed="8"/>
        <rFont val="Arial"/>
        <family val="2"/>
      </rPr>
      <t xml:space="preserve"> (nombre de boucles, de variables et d'instructions)</t>
    </r>
    <r>
      <rPr>
        <sz val="9"/>
        <color indexed="8"/>
        <rFont val="Arial"/>
        <family val="2"/>
      </rPr>
      <t xml:space="preserve"> et donc de l'intérêt de créer des séquences d'instructions distinctes "s'appelant" les unes les autres et ce qui suppose une préparation sérieuse avant la saisie. Mise en avant de l'intérêt de modéliser le fonctionnement avant de tester sur le réel </t>
    </r>
    <r>
      <rPr>
        <i/>
        <sz val="9"/>
        <color indexed="8"/>
        <rFont val="Arial"/>
        <family val="2"/>
      </rPr>
      <t>(facilitation de recherche des erreurs de programmation)</t>
    </r>
  </si>
  <si>
    <r>
      <t xml:space="preserve">Mise en avant des avantages de la modélisation pour observer le rendu à l'écran, son intégration à l'objet réel </t>
    </r>
    <r>
      <rPr>
        <i/>
        <sz val="9"/>
        <color indexed="8"/>
        <rFont val="Arial"/>
        <family val="2"/>
      </rPr>
      <t xml:space="preserve">(réalité augmentée) </t>
    </r>
    <r>
      <rPr>
        <sz val="9"/>
        <color indexed="8"/>
        <rFont val="Arial"/>
        <family val="2"/>
      </rPr>
      <t xml:space="preserve">et de la possibilité de récupérer cette modélisation pour fabriquer l'objet (impression 3D).  </t>
    </r>
  </si>
  <si>
    <t>Pc avec Scratch - capteurs choisis.</t>
  </si>
  <si>
    <t>Logiciels de modélisation et de réalité augmentée - imprimante 3D.</t>
  </si>
  <si>
    <t xml:space="preserve">A partir du cahier des charges, mise en évidence des contraintes. 
Recherche d'informations sur le terrain, image Google earth, photos au sol, photos aériennes, premier plan de masse,  orientation soleil, ombre portée...
Croquis, schéma, dessin.
</t>
  </si>
  <si>
    <t xml:space="preserve">Lister les tâches à effectuer et planifier ces différentes actions, 
Réaliser un diagramme temporel.
</t>
  </si>
  <si>
    <t>Présenter les premières solutions à l'aide d'un logiciel de dessin : Terrain, bâtiments, orientation, éléments choisis.</t>
  </si>
  <si>
    <t xml:space="preserve">Démarche de projet. </t>
  </si>
  <si>
    <t>Démarche de projet.</t>
  </si>
  <si>
    <t>• Les contraintes du cahier des charges, plan, dessin.</t>
  </si>
  <si>
    <t>• Planning des taches, simplifié ou "Gantt Project".</t>
  </si>
  <si>
    <t>• Tablettes+applications sur la prise de mesure et le dessin à main levée.</t>
  </si>
  <si>
    <t>• Logiciel  : Gant Project.</t>
  </si>
  <si>
    <t xml:space="preserve">Logiciel : Sketch Up </t>
  </si>
  <si>
    <t>La séquence permettra aux élèves de modéliser les solutions retenues puis de simuler la mise en œuvre de ces solutions. L'utilisation de l'outil numérique (modélisation et réalité augmentée) doit améliorer la communication des informations à partager. La gestion des dossiers dans un espace de travail.</t>
  </si>
  <si>
    <t xml:space="preserve">Observation des présentations, conformité avec le cahier des charges, contrôle de la gestion des espaces de stockage mis à la disposition des élèves dans l'ENT ou sur le serveur "Kwartz" du collège. </t>
  </si>
  <si>
    <t>Présenter le projet retenu.</t>
  </si>
  <si>
    <t xml:space="preserve">Rappel de la séquence A  
Les différentes solutions retenues, les outils de représentation. Les fichiers déjà utilisables.
Préparer les fichiers SketchUp et les photos.
Comment stocker les fichiers et comment les organiser ?
</t>
  </si>
  <si>
    <t xml:space="preserve">La réalité augmentée : présentation d'un exemple. Méthode et démarche à suivre.
Les outils à votre disposition : Réaliser les différents Tags et tracker, créer les liaisons Tags-ressources.
</t>
  </si>
  <si>
    <t xml:space="preserve">Les groupes présentent la maquette du jardin imaginé. Ils utilisent les outils "Augment" et "Aurasma".
</t>
  </si>
  <si>
    <t>Démarche de résolution de problème, démarche d'investigation.</t>
  </si>
  <si>
    <t>• Les formats de sauvegarde, formats de fichiers, gestion des espaces de stockage.</t>
  </si>
  <si>
    <t xml:space="preserve">• Quel est l'intérêt d'utiliser cette technologie.
• Citer et décrire d'autres applications de la réalité augmentée.
</t>
  </si>
  <si>
    <t>Critique et améliorations possibles. Synthèse "les outils de réalité augmentée".</t>
  </si>
  <si>
    <t>Appareil photo, Tablettes, Logiciel traitement photos.</t>
  </si>
  <si>
    <t>Tablette, Outils de création de tags.</t>
  </si>
  <si>
    <t>Maquettes du jardin, Tablette(Android), VPI.</t>
  </si>
  <si>
    <t>extrait vidéo : Mon oncle de Tati ou Ali Baba.</t>
  </si>
  <si>
    <t>Transmission et transformation de mouvement, éléments de la chaîne numérique.</t>
  </si>
  <si>
    <t>Portfolio d'évaluation, tâche complexe, exposition collective (EPI ).</t>
  </si>
  <si>
    <t>Prérequis :  utiliser un réglet et un calibre à coulisse, concevoir une forme simple en CAO.</t>
  </si>
  <si>
    <t>En tenant compte des contraintes dimensionnelles, comment imaginez à l'aide d'un croquis l'élément(s) d'un système domotique?</t>
  </si>
  <si>
    <t>Comment réaliser un assemblage numérique. Comment transposer un élément en réalité augmentée?</t>
  </si>
  <si>
    <t>Emettre des idées, proposer une solution,  réaliser un dessin. Réaliser une maquette en carton.</t>
  </si>
  <si>
    <t xml:space="preserve">Concevoir un élément par modélisation numérique (support moteur et portail original). </t>
  </si>
  <si>
    <t>Comment réaliser un assemblage numérique et transposer un élément en réalité augmentée?</t>
  </si>
  <si>
    <t xml:space="preserve"> Démarche de résolution de problèmes.</t>
  </si>
  <si>
    <t>L'élève  doit utiliser des appareils de mesures. La différenciation pédagogique peut se faire sur les formes de l'élément à concevoir.</t>
  </si>
  <si>
    <t xml:space="preserve"> L'élève doit pouvoir transposer la conception d'une forme simple dans un contexte nouveau.</t>
  </si>
  <si>
    <t>L'élève applique une méthode d'assemblage propre au logiciel utilisé, il utilise un plugin pour le logiciel de CAO et de  RA(réalité augmentée).</t>
  </si>
  <si>
    <t>Maquettes didactiques,  réglet, calibre à coulisse. Fiche coup de pouce "types de dessins, appareils de mesures", travail en groupe.</t>
  </si>
  <si>
    <t>Logiciel CAO, fiche coup de pouce "utilisation des outils numériques" .</t>
  </si>
  <si>
    <t>Logiciels C.A.O et R.A, fiche coup de pouce "utilisation des outils numériques", tablettes,  travail en groupe.</t>
  </si>
  <si>
    <t>Les évolutions de l'informatique (miniaturisation, capacité de stockage, puissance, tactile, système d'exploitation). Consommation électrique et développement durable. Cycle de vie d'un produit. Recyclage des matériaux (métaux précieux, plastiques, etc.).  L'arborescence du réseau (Mes docs, public, commun, projet).</t>
  </si>
  <si>
    <t>Métiers : Programmeurs, détaillant informatique, les filières du recyclage.</t>
  </si>
  <si>
    <t>L'activité doit permettre de déterminer les usages des ordinateurs aujourd'hui. Étude du  groupe classe, généralisation à une population plus grande. Coût d'un ordinateur familial. A la manière de Steve Job ne pourrait-on pas fabriquer un ordinateur à bas coût ? Découvert de la carte raspberry. Comparaison de consommation entre le matériel de la salle et le raspberry. Cycle de vie d'un produit : le recyclage des composants informatiques.</t>
  </si>
  <si>
    <t>Les élèves s'approprient, au travers d'un diagramme, les différentes contraintes du projet. Conception d'un boitier en intégrant la démarche de design. Etude comparative de différents matériaux. Choix d'un matériau pour la réalisation du boitier. Travail en équipe, attribution de rôles. Les élèves filment les différentes étapes de la recherche de solutions. Les fichiers sont stockés dans le groupe projet</t>
  </si>
  <si>
    <t xml:space="preserve">Les puissances consommées sont elles en relation avec les usages des ordinateurs d'aujourd'hui. Consommation / Développement durable. Il existe aujourd'hui une solution permettant d'assembler un mini ordinateur répondant aux différents besoins. </t>
  </si>
  <si>
    <t>Les différentes contraintes d'un projet. La démarche de recherche de solutions.</t>
  </si>
  <si>
    <t>La démarche de design. Les matières plastiques.</t>
  </si>
  <si>
    <t>carte raspberry, PC fixe, portable, wattmètre.</t>
  </si>
  <si>
    <t>Cette séquence doit permettre aux élèves de réaliser le boitier de la carte Raspberry. Le prototypage du boitier sera réalisé à l'imprimante 3D ou la M.O.C.N.. Le micro-ordinateur sera ensuite testé dans des conditions réelles (Bureautique, Musique, vidéos, connexion de périphériques...). Le raspberry sera ensuite connecté au réseau. La carte raspberry peut donc être assimilée à un ordinateur. Tout au long de la séquence, les élèves filment les différentes activités afin de pouvoir réaliser une capsule vidéo (utilisation possible du concept d'hyperlapse). Un élargissement sera proposé aux élèves : Un parallèle peut être fait entre le travail réalisé et le concept : KUBB. (www.kubb.eu)</t>
  </si>
  <si>
    <t>Les différentes solutions proposées lors de la séquence précédente.</t>
  </si>
  <si>
    <t>Règles de sécurité, Gamme de fabrication (antériorités…) Les principaux éléments du réseau. Connexion filaire, connexion wifi.</t>
  </si>
  <si>
    <t>Comment assurer la fabrication du boitier de la carte raspberry?</t>
  </si>
  <si>
    <t>Comment assurer la fabrication du boitier de la carte Raspberry?</t>
  </si>
  <si>
    <t>Les élèves valident la solution retenue à l'aide d'une maquette papier et choisissent le matériau. Les élèves travaillent en équipe et se répartissent les tâches. Ils procèdent : Au traçage des bruts, au cisaillage, déterminent les antériorités. Ils procèdent au prototypage des boitiers. Ils filment les différentes activités et stockent les fichiers dans le dossier "projet".</t>
  </si>
  <si>
    <t>Les élèves assurent le montage final du raspberry dans le boitier. Ils terminent le montage des capsules vidéos. Les cartes raspberry sont testées en conditions réelles et comparées à un ordinateur de référence( bureautique, audio, photos, vidéo).Le raspberry est connecté au réseau et testé sur internet(RJ45 et Wifi).  Les capsules vidéos sont misent en ligne (ENT)</t>
  </si>
  <si>
    <t>Démarche d'investigation.</t>
  </si>
  <si>
    <t>Outils, matériaux, Imprimante 3D, MOCN, carte Raspberry.</t>
  </si>
  <si>
    <t>Outils, Imprimante 3D, MOCN, carte Raspberry.</t>
  </si>
  <si>
    <t>Câble, routeur wifi, différents périphériques…</t>
  </si>
  <si>
    <t>Les élèves ont, lors d'une phase d'initiation, appris à programmer le logiciel "scratch". Ils savent programmer une interface programmable (type Groomy ou PICAXE 28X2) avec le logiciel "scratch". Un tracker solaire radiocommandé a été réalisé et est présenté aux élèves.</t>
  </si>
  <si>
    <t>Bancs d'essais Panneaux photovoltaïques / Multimètre / Rapporteur / Système d'éclairage pour simuler le soleil / Tracker radiocommandé</t>
  </si>
  <si>
    <t>Après une utilisation en 6ème du réseau, les élèves découvrent l'intérêt d'avoir un matériel informatique relié en réseau. Ce qui va permettre d'aborder le fonctionnement du plus grand réseau informatique "Internet" et d'en connaitre les règles d'utilisation.</t>
  </si>
  <si>
    <t xml:space="preserve">Comprendre l'intérêt de mettre des postes en réseau et être capable de schématiser sa structure. Repérer les différents moyens de transmission d'informations. Le rôle de l'IP au sein d'un réseau. Connaitre les règles d'utilisation d'internet             </t>
  </si>
  <si>
    <t>Pourquoi les OT n'indiquent pas le même résultat pour un parcours identique ?</t>
  </si>
  <si>
    <t>Les élèves doivent être capables de réaliser le porgramme permettant au robot de traverser le parcours.</t>
  </si>
  <si>
    <t xml:space="preserve">Réalisation de tout ou partie (ouverture) du programme de commande en définissant les actions à réaliser au niveau des moteurs, en récupérant et utilisant les informations venant des capteurs du robot.
Faire dans chaque groupe l'état des lieux de l'avancement du projet et ajuster le planning prévisionnel.
     </t>
  </si>
  <si>
    <t>Réalisation de tout ou partie (ouverture) du programme de commande en définissant les actions à réaliser au niveau des moteurs, en récupérant et utilisant les informations venant des capteurs du robot.      
Elaboration d'un protocole de test pour valider la solution.</t>
  </si>
  <si>
    <t>Réalisation d'un diaporama intégrant le schéma de la chaine d'énergie et d'info,  l'organisation choisie dans le groupe ainsi que  le protocole de test.
Présentation à l'oral et démonstration du robot.</t>
  </si>
  <si>
    <t>Revue de projet</t>
  </si>
  <si>
    <t xml:space="preserve">En fin de séquence l' élève doit être capable de :
1-Comparer et commenter les évolutions des objets et systèmes
2-Exprimer sa pensée à l’aide d’outils de description adaptés 
3-Développer les bonnes pratiques de l’usage des objets communicants
</t>
  </si>
  <si>
    <t xml:space="preserve">Liens "QR-code" vers 6 vidéos </t>
  </si>
  <si>
    <t>Proposez aux élèves d'énumérer, de lister d'autres solutions techniques, d'autres sources d'énergie, qui seraient succeptibles de propulser le modèle réduit (réalisation d'une carte mentale)</t>
  </si>
  <si>
    <t>DM : poursuivre la réalisation d'une carte mentale / d'un mur collaboratif qui présenterait un problème, des solutions existantes, des solutions à venir et les changements que celles-ci induisent dans la société.                                            Exemple de problème :  Les robots : ... avancée technologique? ... Espoir ? ... Inquiétude ? Quels impacts sur la société ?</t>
  </si>
  <si>
    <t>Dans quel domaine utilise-t-on la RFID et le NFC ?</t>
  </si>
  <si>
    <t>Rechercher les applications possibles de la RFID et mettre en évidence les règles d'un usage raisonné ( sécurité liée à l'utilisation des cartes bancaires)</t>
  </si>
  <si>
    <t>Imaginer des scénarios  puis programmer un "tag" RFID pour automatiser son téléphone portable</t>
  </si>
  <si>
    <t>Smartphone et "tag" RFID ( acheté ou utiliser des  cartes de bus, ski,,,,)</t>
  </si>
  <si>
    <t>Qu'est ce qu'une application smartphone, Réaliser une carte mentale afin d'identifier les informations importantes à communiquer et les actions intéressantes  à retrouver dans cette application, Description graphique de l'application, programmation sur appinventor de l'application, test et mise à disposition aux familles,</t>
  </si>
  <si>
    <t>Comment exprimer sa pensée, définir un algorithme, Notion de boucle et condition,</t>
  </si>
  <si>
    <t>Modifier une IHM, ajouter un objet, paramétrer une action en fonction d'un capteur intégré. Modifier une carte heuristique
Associer quelques évènements simples comme le clic sur bouton, Compiler le programme, (Apk). Simulation et transfert sur un smartphone.</t>
  </si>
  <si>
    <t>La carte heuristique pour exprimer sa pensée, les éléments et les actions retenus - Création compte gmail (utilisation appinventor)</t>
  </si>
  <si>
    <t>Cdcf, carte mentale pré-remplie, logiciel création carte, copie d'écran smartphone</t>
  </si>
  <si>
    <t>Comment récupérer de l’énergie plus écologique ?</t>
  </si>
  <si>
    <t>s31</t>
  </si>
  <si>
    <t xml:space="preserve">Durant cette séquence, l’élève sera amené à découvrir et à comprendre le fonctionnement de
solutions techniques qui utilisent les panneaux photovoltaïques. Il devra aussi mettre en place
des tests et faire des choix pour optimiser son rendement. </t>
  </si>
  <si>
    <t xml:space="preserve">Animation présentant une famille aux prises avec des difficultés de consommation d’énergie
qui se demande comment produire de l’énergie de façon plus écologique. Un premier problème
est évoqué : comment récupérer de l’énergie plus écologique ? Les élèves le notent et écrivent
des propositions. Parmi ces propositions, le photovoltaïque sera choisi comme sujet d’étude
pour la séquence.
</t>
  </si>
  <si>
    <t>Les besoins de la société évoluent. Aujourd’hui, nous tenons compte de plus en plus de notre
environnement et de nos ressources. Les nouvelles solutions techniques progressent pour
répondre à ce nouveau défi et en particulier dans le domaine de l’énergie. Grâce à la recherche
et aux progrès techniques, on relève de nouveaux défis comme produire de l’électricité à partir
du soleil</t>
  </si>
  <si>
    <t>Choisir une solution pour alimenter un chalet isolé ou une cabane de jardin en électricité.
Présenter la solution retenue sous forme d’un schéma fonctionnel, présenter les contraintes
à respecter pour installer la solution retenue, présenter les avantages dans le cadre du
développement durable.</t>
  </si>
  <si>
    <t>Quelles contraintes doit-on prendre
en compte pour récupérer le maximum d’énergie solaire tout au long
de l’année ?</t>
  </si>
  <si>
    <t>Quel système (ou installation) mettre
en place pour utiliser l'électricité
produite avec des panneaux photovoltaïques ?</t>
  </si>
  <si>
    <t>Comment une installation photovoltaïque individuelle peut-elle être
efficace ?</t>
  </si>
  <si>
    <t>•  Cellules solaires
•  Source de lumière
•  Luxmètre
•  Voltmètre
•  Tableur
•  GUIDEnR PHOTOVOLTAÏQUE,
l’information photovoltaïque</t>
  </si>
  <si>
    <t>•  Kit d’éclairage Jeulin Ref :
27500684 (panneau, régulateur, batterie, convertisseur, rampe de led).
•  Site EDF
•  Site photovoltaique.info
•  Site écologie 2009</t>
  </si>
  <si>
    <t>•  Document ressource avec les
données de l’habitation à étudier.
(Un particulier souhaite installer des
panneaux photovoltaïques sur un
pan de sa toiture de maison. Il veut
que son investissement soit rentable
le plus vite possible).
•  Site tecsol.fr
•  Site TPE Energie Photovoltaïque
•  Guide panneaux photovoltaïques</t>
  </si>
  <si>
    <t>La cellule photovoltaïque utilise
plusieurs couches de matériaux et
combine leurs propriétés pour créer
de l’électricité sous l’influence du
soleil.
Pour une habitation individuelle, un
particulier qui souhaite mettre en
œuvre cette solution technique devra
prendre en compte les contraintes
suivantes : l’ensoleillement du site,
l’orientation permettant un éclairement maximal,
 l’inclinaison des panneaux solaires,
 la qualité des matériaux utilisés.
La production peut être réduite à
cause de l’influence de la couverture nuageuse, des masques dus à
l’ombre portée des arbres, ou d’un
bâtiment et de la qualité du système</t>
  </si>
  <si>
    <t>L’énergie solaire photovoltaïque
produite en courant continu peut être
directement utilisée pour alimenter des appareils électriques et/ou
recharger des batteries en courant
continu. Le courant continu produit
peut être transformé en courant
alternatif, à l’aide d’un onduleur pour
être consommé et/ou revendu à un
fournisseur d’énergie comme EDF.
La chaîne d’énergie permet de
représenter de façon schématique la
distribution et la gestion de l’énergie
lors du fonctionnement de l’objet
technique en identifiant la fonction
de chacun des composants qui y
participe.</t>
  </si>
  <si>
    <t>Pour que l’installation de panneau
solaire soit efficace :
•  l’orientation plein sud est impérative.
•  la production est meilleure pour
une toiture inclinée à 30°, mais tout
à fait correcte à 45°.
Toutes les régions de France peuvent
produire de l’énergie électrique.
Il n’est pas indispensable d’habiter
dans le sud pour installer des panneaux solaires photovoltaïques, mais
l’investissement met plus de temps à
être rentable dans certaines régions
comme le Nord/Est.</t>
  </si>
  <si>
    <t>Hypothèses des élèves.
Description du fonctionnement des
cellules photovoltaïques (texte +
croquis légendé).
Recherche et mise en œuvre d’expérimentation sur (une expérimentation par équipe) :
•  l’orientation ;
•  l’inclinaison en fonction des
saisons ;
•  le suivi du soleil ;
•  l’intensité du flux lumineux, les
ombres.
Rédaction d’un compte rendu avec
une image, une description de l’expérience et une conclusion sur les
résultats.</t>
  </si>
  <si>
    <t>Observation du fonctionnement du
kit d’éclairage :
•  avec/sans batterie ;
•  avec/sans convertisseur ;
•  avec/sans soleil ;
•  en branchant une rampe de LED ;
•  en branchant un matériel en 230 V.
Identification du rôle de chaque
élément.
Description du fonctionnement
du kit d’éclairage (texte + schéma
fonctionnel).
Recherche des différences entre
l’application autonome et l’application raccordée.</t>
  </si>
  <si>
    <t>Proposition d’une solution d’installation des panneaux sur un des pans
de toit de l’habitation.
Test de la solution en utilisant le site
internet tecsol.fr.
Présentation et argumentation de la
solution optimale.
Présentation de l’historique du photovoltaïque (texte + frise).</t>
  </si>
  <si>
    <t>Hypothèses des élèves.
Description du fonctionnement des
cellules photovoltaïques (texte + croquis légendé).
Recherche et mise en œuvre d’expérimentation sur (une expérimentation par équipe) :
•  l’orientation ;
•  l’inclinaison en fonction des saisons ;
•  le suivi du soleil ;
•  l’intensité du flux lumineux, les ombres.
Rédaction d’un compte rendu avec une image, une description de l’expérience et une conclusion sur les
résultats.</t>
  </si>
  <si>
    <t>Milieu du cyle 4</t>
  </si>
  <si>
    <t>•  Kit d’éclairage Jeulin Ref : 27500684 (panneau, régulateur, batterie, convertisseur, rampe de led).
•  Site EDF
•  Site photovoltaique.info
•  Site écologie 2009</t>
  </si>
  <si>
    <t>Observation du fonctionnement du
kit d’éclairage :
•  avec/sans batterie ;
•  avec/sans convertisseur ;
•  avec/sans soleil ;
•  en branchant une rampe de LED ;
•  en branchant un matériel en 230 V.
Identification du rôle de chaque élément.
Description du fonctionnement
du kit d’éclairage (texte + schéma fonctionnel).
Recherche des différences entre
l’application autonome et l’application raccordée.</t>
  </si>
  <si>
    <t>Pour que l’installation de panneau solaire soit efficace :
•  l’orientation plein sud est impérative.
•  la production est meilleure pour une toiture inclinée à 30°, mais tout
à fait correcte à 45°.
Toutes les régions de France peuvent produire de l’énergie électrique.
Il n’est pas indispensable d’habiter dans le sud pour installer des panneaux solaires photovoltaïques, mais
l’investissement met plus de temps à être rentable dans certaines régions
comme le Nord/Est.</t>
  </si>
  <si>
    <t>L’énergie solaire photovoltaïque produite en courant continu peut être
directement utilisée pour alimenter des appareils électriques et/ou
recharger des batteries en courant continu. Le courant continu produit
peut être transformé en courant alternatif, à l’aide d’un onduleur pour
être consommé et/ou revendu à un fournisseur d’énergie comme EDF.
La chaîne d’énergie permet de représenter de façon schématique la
distribution et la gestion de l’énergie lors du fonctionnement de l’objet
technique en identifiant la fonction de chacun des composants qui y
participe.</t>
  </si>
  <si>
    <t>La cellule photovoltaïque utilise plusieurs couches de matériaux et
combine leurs propriétés pour créer de l’électricité sous l’influence du
soleil.
Pour une habitation individuelle, un particulier qui souhaite mettre en
œuvre cette solution technique devra prendre en compte les contraintes
suivantes : l’ensoleillement du site, l’orientation permettant un éclairement maximal,
 l’inclinaison des panneaux solaires,  la qualité des matériaux utilisés.
La production peut être réduite à cause de l’influence de la couverture nuageuse, des masques dus à
l’ombre portée des arbres, ou d’un bâtiment et de la qualité du système</t>
  </si>
  <si>
    <t>•  Document ressource avec les données de l’habitation à étudier.
(Un particulier souhaite installer des panneaux photovoltaïques sur un
pan de sa toiture de maison. Il veut que son investissement soit rentable
le plus vite possible).
•  Site tecsol.fr
•  Site TPE Energie Photovoltaïque
•  Guide panneaux photovoltaïques</t>
  </si>
  <si>
    <t xml:space="preserve">Animation présentant une famille qui se demande comment produire de l’énergie de façon plus écologique. Un premier problème
est évoqué : comment récupérer de l’énergie plus écologique ? Les élèves le notent et écrivent
des propositions. Parmi ces propositions, le photovoltaïque sera choisi comme sujet d’étude
pour la séquence.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</si>
</sst>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40C]General"/>
    <numFmt numFmtId="165" formatCode="#,##0.00&quot; &quot;[$€-40C];[Red]&quot;-&quot;#,##0.00&quot; &quot;[$€-40C]"/>
    <numFmt numFmtId="166" formatCode="0;\-0;;@"/>
  </numFmts>
  <fonts count="99" x14ac:knownFonts="1">
    <font>
      <sz val="11"/>
      <color rgb="FF000000"/>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amily val="2"/>
    </font>
    <font>
      <b/>
      <i/>
      <sz val="16"/>
      <color rgb="FF000000"/>
      <name val="Calibri"/>
      <family val="2"/>
    </font>
    <font>
      <b/>
      <i/>
      <u/>
      <sz val="11"/>
      <color rgb="FF000000"/>
      <name val="Calibri"/>
      <family val="2"/>
    </font>
    <font>
      <b/>
      <sz val="6"/>
      <color rgb="FF000000"/>
      <name val="Calibri"/>
      <family val="2"/>
    </font>
    <font>
      <b/>
      <sz val="10"/>
      <color rgb="FF000000"/>
      <name val="Calibri"/>
      <family val="2"/>
    </font>
    <font>
      <sz val="10"/>
      <color rgb="FF000000"/>
      <name val="Calibri"/>
      <family val="2"/>
    </font>
    <font>
      <b/>
      <sz val="9"/>
      <color rgb="FF000000"/>
      <name val="Calibri"/>
      <family val="2"/>
    </font>
    <font>
      <sz val="10"/>
      <color rgb="FF7030A0"/>
      <name val="Calibri"/>
      <family val="2"/>
    </font>
    <font>
      <b/>
      <sz val="11"/>
      <color rgb="FF000000"/>
      <name val="Calibri"/>
      <family val="2"/>
    </font>
    <font>
      <sz val="11"/>
      <name val="Calibri"/>
      <family val="2"/>
    </font>
    <font>
      <sz val="9"/>
      <color rgb="FF000000"/>
      <name val="Calibri"/>
      <family val="2"/>
    </font>
    <font>
      <sz val="12"/>
      <color theme="1"/>
      <name val="Calibri"/>
      <family val="2"/>
      <scheme val="minor"/>
    </font>
    <font>
      <sz val="10"/>
      <color indexed="8"/>
      <name val="Arial"/>
      <family val="2"/>
    </font>
    <font>
      <b/>
      <sz val="12"/>
      <color indexed="8"/>
      <name val="Arial"/>
      <family val="2"/>
    </font>
    <font>
      <b/>
      <sz val="10"/>
      <color indexed="8"/>
      <name val="Arial"/>
      <family val="2"/>
    </font>
    <font>
      <i/>
      <sz val="12"/>
      <color indexed="8"/>
      <name val="Calibri"/>
      <family val="2"/>
    </font>
    <font>
      <sz val="9"/>
      <color indexed="8"/>
      <name val="Arial"/>
      <family val="2"/>
    </font>
    <font>
      <b/>
      <sz val="11"/>
      <color theme="1"/>
      <name val="Calibri"/>
      <family val="2"/>
      <scheme val="minor"/>
    </font>
    <font>
      <sz val="10"/>
      <color theme="1"/>
      <name val="Calibri"/>
      <family val="2"/>
      <scheme val="minor"/>
    </font>
    <font>
      <b/>
      <sz val="11"/>
      <color rgb="FF000000"/>
      <name val="Calibri"/>
      <family val="2"/>
      <scheme val="minor"/>
    </font>
    <font>
      <i/>
      <sz val="11"/>
      <color theme="1"/>
      <name val="Calibri"/>
      <family val="2"/>
      <scheme val="minor"/>
    </font>
    <font>
      <b/>
      <sz val="10"/>
      <color theme="1"/>
      <name val="Calibri"/>
      <family val="2"/>
      <scheme val="minor"/>
    </font>
    <font>
      <b/>
      <sz val="12"/>
      <color rgb="FF31849B"/>
      <name val="Calibri"/>
      <family val="2"/>
      <scheme val="minor"/>
    </font>
    <font>
      <sz val="10"/>
      <color rgb="FF00000A"/>
      <name val="Calibri"/>
      <family val="2"/>
      <scheme val="minor"/>
    </font>
    <font>
      <b/>
      <sz val="11"/>
      <color rgb="FF00000A"/>
      <name val="Calibri"/>
      <family val="2"/>
      <scheme val="minor"/>
    </font>
    <font>
      <i/>
      <sz val="11"/>
      <color rgb="FF000000"/>
      <name val="Calibri"/>
      <family val="2"/>
    </font>
    <font>
      <b/>
      <sz val="12"/>
      <color theme="1"/>
      <name val="Calibri"/>
      <family val="2"/>
      <scheme val="minor"/>
    </font>
    <font>
      <b/>
      <i/>
      <sz val="11"/>
      <color rgb="FF000000"/>
      <name val="Calibri"/>
      <family val="2"/>
    </font>
    <font>
      <b/>
      <sz val="14"/>
      <color rgb="FF000000"/>
      <name val="Calibri"/>
      <family val="2"/>
    </font>
    <font>
      <b/>
      <sz val="20"/>
      <color rgb="FF000000"/>
      <name val="Calibri"/>
      <family val="2"/>
    </font>
    <font>
      <vertAlign val="superscript"/>
      <sz val="10"/>
      <color rgb="FF000000"/>
      <name val="Calibri"/>
      <family val="2"/>
    </font>
    <font>
      <b/>
      <sz val="16"/>
      <color rgb="FF000000"/>
      <name val="Calibri"/>
      <family val="2"/>
    </font>
    <font>
      <b/>
      <sz val="14"/>
      <color theme="1"/>
      <name val="Calibri"/>
      <family val="2"/>
      <scheme val="minor"/>
    </font>
    <font>
      <sz val="16"/>
      <color rgb="FF000000"/>
      <name val="Calibri"/>
      <family val="2"/>
    </font>
    <font>
      <sz val="11"/>
      <color rgb="FF000000"/>
      <name val="Arial"/>
      <family val="2"/>
    </font>
    <font>
      <b/>
      <sz val="11"/>
      <color rgb="FF000000"/>
      <name val="Arial"/>
      <family val="2"/>
    </font>
    <font>
      <sz val="11"/>
      <color rgb="FF00000A"/>
      <name val="Arial"/>
      <family val="2"/>
    </font>
    <font>
      <sz val="11"/>
      <color theme="1"/>
      <name val="Arial"/>
      <family val="2"/>
    </font>
    <font>
      <sz val="9"/>
      <color rgb="FF000000"/>
      <name val="Arial"/>
      <family val="2"/>
    </font>
    <font>
      <sz val="6"/>
      <color rgb="FF000000"/>
      <name val="Arial"/>
      <family val="2"/>
    </font>
    <font>
      <sz val="8"/>
      <color rgb="FF000000"/>
      <name val="Arial"/>
      <family val="2"/>
    </font>
    <font>
      <b/>
      <sz val="9"/>
      <name val="Arial"/>
      <family val="2"/>
    </font>
    <font>
      <b/>
      <sz val="11"/>
      <name val="Arial"/>
      <family val="2"/>
    </font>
    <font>
      <b/>
      <sz val="9"/>
      <color rgb="FF000000"/>
      <name val="Arial"/>
      <family val="2"/>
    </font>
    <font>
      <sz val="11"/>
      <name val="Arial"/>
      <family val="2"/>
    </font>
    <font>
      <b/>
      <sz val="22"/>
      <color rgb="FF000000"/>
      <name val="Arial"/>
      <family val="2"/>
    </font>
    <font>
      <sz val="10"/>
      <color rgb="FF000000"/>
      <name val="Arial"/>
      <family val="2"/>
    </font>
    <font>
      <b/>
      <sz val="11"/>
      <color theme="1"/>
      <name val="Arial"/>
      <family val="2"/>
    </font>
    <font>
      <sz val="10"/>
      <color theme="1"/>
      <name val="Arial"/>
      <family val="2"/>
    </font>
    <font>
      <b/>
      <i/>
      <sz val="11"/>
      <color rgb="FF000000"/>
      <name val="Arial"/>
      <family val="2"/>
    </font>
    <font>
      <vertAlign val="superscript"/>
      <sz val="11"/>
      <color rgb="FF000000"/>
      <name val="Calibri"/>
      <family val="2"/>
    </font>
    <font>
      <sz val="11"/>
      <name val="Calibri"/>
      <family val="2"/>
      <scheme val="minor"/>
    </font>
    <font>
      <sz val="11"/>
      <color rgb="FF00000A"/>
      <name val="Calibri"/>
      <family val="2"/>
      <scheme val="minor"/>
    </font>
    <font>
      <b/>
      <sz val="11"/>
      <color rgb="FF31849B"/>
      <name val="Calibri"/>
      <family val="2"/>
      <scheme val="minor"/>
    </font>
    <font>
      <sz val="11"/>
      <color rgb="FF000000"/>
      <name val="Calibri"/>
      <family val="2"/>
      <scheme val="minor"/>
    </font>
    <font>
      <i/>
      <sz val="11"/>
      <color theme="1"/>
      <name val="Arial"/>
      <family val="2"/>
    </font>
    <font>
      <sz val="8"/>
      <color indexed="8"/>
      <name val="Arial"/>
      <family val="2"/>
    </font>
    <font>
      <sz val="7"/>
      <color indexed="8"/>
      <name val="Arial"/>
      <family val="2"/>
    </font>
    <font>
      <sz val="11"/>
      <color theme="0"/>
      <name val="Calibri"/>
      <family val="2"/>
    </font>
    <font>
      <i/>
      <sz val="11"/>
      <color rgb="FF000000"/>
      <name val="Arial"/>
      <family val="2"/>
    </font>
    <font>
      <b/>
      <vertAlign val="superscript"/>
      <sz val="11"/>
      <color theme="1"/>
      <name val="Arial"/>
      <family val="2"/>
    </font>
    <font>
      <b/>
      <sz val="10"/>
      <color rgb="FF000000"/>
      <name val="Arial"/>
      <family val="2"/>
    </font>
    <font>
      <sz val="9"/>
      <color rgb="FF00000A"/>
      <name val="Calibri"/>
      <family val="2"/>
    </font>
    <font>
      <sz val="10"/>
      <color rgb="FF00000A"/>
      <name val="Calibri"/>
      <family val="2"/>
    </font>
    <font>
      <sz val="10"/>
      <color theme="1"/>
      <name val="Calibri"/>
      <family val="2"/>
    </font>
    <font>
      <sz val="8.1"/>
      <color rgb="FF00000A"/>
      <name val="Calibri"/>
      <family val="2"/>
    </font>
    <font>
      <sz val="9"/>
      <color theme="1"/>
      <name val="Calibri"/>
      <family val="2"/>
    </font>
    <font>
      <sz val="11"/>
      <color rgb="FFFF0000"/>
      <name val="Calibri"/>
      <family val="2"/>
    </font>
    <font>
      <b/>
      <sz val="11"/>
      <name val="Calibri"/>
      <family val="2"/>
    </font>
    <font>
      <sz val="9"/>
      <color theme="1"/>
      <name val="Arial"/>
      <family val="2"/>
    </font>
    <font>
      <b/>
      <sz val="9"/>
      <color theme="1"/>
      <name val="Arial"/>
      <family val="2"/>
    </font>
    <font>
      <i/>
      <sz val="9"/>
      <color theme="1"/>
      <name val="Arial"/>
      <family val="2"/>
    </font>
    <font>
      <i/>
      <sz val="10"/>
      <color theme="1"/>
      <name val="Arial"/>
      <family val="2"/>
    </font>
    <font>
      <sz val="9"/>
      <color rgb="FF000000"/>
      <name val="Arial"/>
      <family val="2"/>
      <charset val="1"/>
    </font>
    <font>
      <i/>
      <sz val="9"/>
      <color rgb="FF000000"/>
      <name val="Arial"/>
      <family val="2"/>
    </font>
    <font>
      <i/>
      <sz val="10"/>
      <color rgb="FF000000"/>
      <name val="Arial"/>
      <family val="2"/>
    </font>
    <font>
      <i/>
      <sz val="10"/>
      <color indexed="8"/>
      <name val="Arial"/>
      <family val="2"/>
    </font>
    <font>
      <sz val="9"/>
      <name val="Arial"/>
      <family val="2"/>
    </font>
    <font>
      <sz val="9"/>
      <color rgb="FFFF0000"/>
      <name val="Arial"/>
      <family val="2"/>
    </font>
    <font>
      <i/>
      <sz val="9"/>
      <color indexed="8"/>
      <name val="Arial"/>
      <family val="2"/>
    </font>
    <font>
      <sz val="10"/>
      <color rgb="FF000000"/>
      <name val="Arial"/>
      <family val="2"/>
      <charset val="1"/>
    </font>
    <font>
      <b/>
      <sz val="10"/>
      <color rgb="FF000000"/>
      <name val="Arial"/>
      <family val="2"/>
      <charset val="1"/>
    </font>
    <font>
      <sz val="7"/>
      <color rgb="FF000000"/>
      <name val="Arial"/>
      <family val="2"/>
      <charset val="1"/>
    </font>
    <font>
      <u/>
      <sz val="11"/>
      <color theme="10"/>
      <name val="Calibri"/>
      <family val="2"/>
    </font>
    <font>
      <u/>
      <sz val="11"/>
      <color theme="11"/>
      <name val="Calibri"/>
      <family val="2"/>
    </font>
  </fonts>
  <fills count="29">
    <fill>
      <patternFill patternType="none"/>
    </fill>
    <fill>
      <patternFill patternType="gray125"/>
    </fill>
    <fill>
      <patternFill patternType="solid">
        <fgColor rgb="FFDEEBF7"/>
        <bgColor rgb="FFDEEBF7"/>
      </patternFill>
    </fill>
    <fill>
      <patternFill patternType="solid">
        <fgColor rgb="FFFFF2CC"/>
        <bgColor rgb="FFFFF2CC"/>
      </patternFill>
    </fill>
    <fill>
      <patternFill patternType="solid">
        <fgColor rgb="FFFFFFCC"/>
        <bgColor rgb="FFFFFFCC"/>
      </patternFill>
    </fill>
    <fill>
      <patternFill patternType="solid">
        <fgColor theme="8" tint="0.79998168889431442"/>
        <bgColor rgb="FFFFF2CC"/>
      </patternFill>
    </fill>
    <fill>
      <patternFill patternType="solid">
        <fgColor theme="9" tint="0.79998168889431442"/>
        <bgColor indexed="64"/>
      </patternFill>
    </fill>
    <fill>
      <patternFill patternType="solid">
        <fgColor theme="3" tint="0.59999389629810485"/>
        <bgColor indexed="64"/>
      </patternFill>
    </fill>
    <fill>
      <patternFill patternType="solid">
        <fgColor theme="3" tint="0.59999389629810485"/>
        <bgColor rgb="FFFFF2CC"/>
      </patternFill>
    </fill>
    <fill>
      <patternFill patternType="solid">
        <fgColor rgb="FF92D050"/>
        <bgColor rgb="FFDEEBF7"/>
      </patternFill>
    </fill>
    <fill>
      <patternFill patternType="solid">
        <fgColor theme="3"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92CDDC"/>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B6DDE8"/>
        <bgColor indexed="64"/>
      </patternFill>
    </fill>
    <fill>
      <patternFill patternType="solid">
        <fgColor rgb="FFDAEEF3"/>
        <bgColor indexed="64"/>
      </patternFill>
    </fill>
    <fill>
      <patternFill patternType="solid">
        <fgColor rgb="FFFFFF00"/>
        <bgColor indexed="64"/>
      </patternFill>
    </fill>
    <fill>
      <patternFill patternType="solid">
        <fgColor theme="0"/>
        <bgColor rgb="FF99CCFF"/>
      </patternFill>
    </fill>
    <fill>
      <patternFill patternType="solid">
        <fgColor rgb="FFFFFF00"/>
        <bgColor rgb="FFFFF2CC"/>
      </patternFill>
    </fill>
    <fill>
      <patternFill patternType="solid">
        <fgColor theme="8" tint="0.79998168889431442"/>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9" tint="0.39997558519241921"/>
        <bgColor indexed="64"/>
      </patternFill>
    </fill>
    <fill>
      <patternFill patternType="solid">
        <fgColor theme="9" tint="0.79998168889431442"/>
        <bgColor rgb="FFFFFFCC"/>
      </patternFill>
    </fill>
    <fill>
      <patternFill patternType="solid">
        <fgColor theme="6" tint="0.79998168889431442"/>
        <bgColor rgb="FFE6FF00"/>
      </patternFill>
    </fill>
    <fill>
      <patternFill patternType="solid">
        <fgColor theme="4" tint="0.59999389629810485"/>
        <bgColor indexed="64"/>
      </patternFill>
    </fill>
    <fill>
      <patternFill patternType="solid">
        <fgColor theme="4" tint="0.39997558519241921"/>
        <bgColor indexed="64"/>
      </patternFill>
    </fill>
  </fills>
  <borders count="82">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top style="thin">
        <color rgb="FF000000"/>
      </top>
      <bottom style="thin">
        <color rgb="FF000000"/>
      </bottom>
      <diagonal/>
    </border>
    <border>
      <left/>
      <right/>
      <top style="thin">
        <color rgb="FF000000"/>
      </top>
      <bottom/>
      <diagonal/>
    </border>
    <border>
      <left style="thin">
        <color indexed="64"/>
      </left>
      <right/>
      <top style="thin">
        <color indexed="64"/>
      </top>
      <bottom style="thin">
        <color indexed="64"/>
      </bottom>
      <diagonal/>
    </border>
    <border>
      <left/>
      <right style="medium">
        <color rgb="FF000000"/>
      </right>
      <top style="thin">
        <color rgb="FF000000"/>
      </top>
      <bottom style="thin">
        <color rgb="FF000000"/>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style="medium">
        <color rgb="FF000000"/>
      </left>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rgb="FF000000"/>
      </top>
      <bottom style="thin">
        <color rgb="FF000000"/>
      </bottom>
      <diagonal/>
    </border>
    <border>
      <left/>
      <right style="thin">
        <color indexed="64"/>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style="thin">
        <color rgb="FF000000"/>
      </bottom>
      <diagonal/>
    </border>
    <border>
      <left/>
      <right/>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medium">
        <color indexed="64"/>
      </left>
      <right style="medium">
        <color rgb="FF000000"/>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rgb="FF000000"/>
      </left>
      <right style="thin">
        <color rgb="FF000000"/>
      </right>
      <top style="medium">
        <color indexed="64"/>
      </top>
      <bottom style="thin">
        <color rgb="FF000000"/>
      </bottom>
      <diagonal/>
    </border>
    <border>
      <left style="medium">
        <color rgb="FF000000"/>
      </left>
      <right/>
      <top style="medium">
        <color rgb="FF000000"/>
      </top>
      <bottom/>
      <diagonal/>
    </border>
    <border>
      <left style="thin">
        <color rgb="FF000000"/>
      </left>
      <right/>
      <top style="thin">
        <color rgb="FF000000"/>
      </top>
      <bottom style="thin">
        <color rgb="FF000000"/>
      </bottom>
      <diagonal/>
    </border>
    <border>
      <left style="medium">
        <color auto="1"/>
      </left>
      <right style="medium">
        <color auto="1"/>
      </right>
      <top/>
      <bottom style="thin">
        <color auto="1"/>
      </bottom>
      <diagonal/>
    </border>
  </borders>
  <cellStyleXfs count="69">
    <xf numFmtId="0" fontId="0" fillId="0" borderId="0"/>
    <xf numFmtId="164" fontId="14" fillId="0" borderId="0"/>
    <xf numFmtId="0" fontId="15" fillId="0" borderId="0">
      <alignment horizontal="center"/>
    </xf>
    <xf numFmtId="0" fontId="15" fillId="0" borderId="0">
      <alignment horizontal="center" textRotation="90"/>
    </xf>
    <xf numFmtId="0" fontId="16" fillId="0" borderId="0"/>
    <xf numFmtId="165" fontId="16" fillId="0" borderId="0"/>
    <xf numFmtId="0" fontId="25" fillId="0" borderId="0"/>
    <xf numFmtId="0" fontId="9" fillId="0" borderId="0"/>
    <xf numFmtId="0" fontId="6" fillId="0" borderId="0"/>
    <xf numFmtId="0" fontId="5" fillId="0" borderId="0"/>
    <xf numFmtId="0" fontId="5" fillId="0" borderId="0"/>
    <xf numFmtId="0" fontId="4" fillId="0" borderId="0"/>
    <xf numFmtId="0" fontId="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cellStyleXfs>
  <cellXfs count="1590">
    <xf numFmtId="0" fontId="0" fillId="0" borderId="0" xfId="0"/>
    <xf numFmtId="164" fontId="0" fillId="0" borderId="0" xfId="1" applyFont="1" applyAlignment="1">
      <alignment horizontal="center"/>
    </xf>
    <xf numFmtId="0" fontId="0" fillId="0" borderId="0" xfId="0" applyFill="1" applyBorder="1"/>
    <xf numFmtId="0" fontId="0" fillId="0" borderId="0" xfId="0" applyBorder="1"/>
    <xf numFmtId="0" fontId="0" fillId="0" borderId="0" xfId="0" applyFill="1"/>
    <xf numFmtId="0" fontId="0" fillId="0" borderId="0" xfId="0" applyAlignment="1">
      <alignment wrapText="1"/>
    </xf>
    <xf numFmtId="0" fontId="24" fillId="0" borderId="13" xfId="0" applyFont="1" applyBorder="1" applyAlignment="1">
      <alignment horizontal="center" vertical="center"/>
    </xf>
    <xf numFmtId="164" fontId="0" fillId="0" borderId="4" xfId="1" applyFont="1" applyBorder="1" applyAlignment="1">
      <alignment horizontal="center"/>
    </xf>
    <xf numFmtId="164" fontId="0" fillId="0" borderId="22" xfId="1" applyFont="1" applyBorder="1" applyAlignment="1">
      <alignment horizontal="center"/>
    </xf>
    <xf numFmtId="0" fontId="0" fillId="0" borderId="2" xfId="0" applyBorder="1"/>
    <xf numFmtId="0" fontId="0" fillId="0" borderId="28" xfId="0" applyBorder="1"/>
    <xf numFmtId="0" fontId="0" fillId="0" borderId="10" xfId="0" applyBorder="1"/>
    <xf numFmtId="0" fontId="0" fillId="0" borderId="0" xfId="0" applyAlignment="1">
      <alignment vertical="center" wrapText="1"/>
    </xf>
    <xf numFmtId="0" fontId="0" fillId="0" borderId="0" xfId="0" applyAlignment="1">
      <alignment vertical="center"/>
    </xf>
    <xf numFmtId="0" fontId="29" fillId="0" borderId="0" xfId="0" applyFont="1" applyAlignment="1">
      <alignment vertical="center" wrapText="1"/>
    </xf>
    <xf numFmtId="0" fontId="0" fillId="11" borderId="2" xfId="0" applyFill="1" applyBorder="1" applyAlignment="1">
      <alignment vertical="center"/>
    </xf>
    <xf numFmtId="0" fontId="0" fillId="11" borderId="25" xfId="0" applyFill="1" applyBorder="1" applyAlignment="1">
      <alignment vertical="center"/>
    </xf>
    <xf numFmtId="0" fontId="34" fillId="0" borderId="13" xfId="0" applyFont="1" applyBorder="1"/>
    <xf numFmtId="0" fontId="34" fillId="0" borderId="32" xfId="0" applyFont="1" applyBorder="1"/>
    <xf numFmtId="0" fontId="34" fillId="0" borderId="2" xfId="0" applyFont="1" applyBorder="1"/>
    <xf numFmtId="0" fontId="0" fillId="14" borderId="24" xfId="0" applyFill="1" applyBorder="1" applyAlignment="1">
      <alignment vertical="center"/>
    </xf>
    <xf numFmtId="0" fontId="0" fillId="14" borderId="2" xfId="0" applyFill="1" applyBorder="1" applyAlignment="1">
      <alignment vertical="center"/>
    </xf>
    <xf numFmtId="0" fontId="34" fillId="0" borderId="20" xfId="0" applyFont="1" applyBorder="1"/>
    <xf numFmtId="0" fontId="34" fillId="0" borderId="48" xfId="0" applyFont="1" applyBorder="1"/>
    <xf numFmtId="0" fontId="36" fillId="0" borderId="0" xfId="0" applyFont="1" applyAlignment="1">
      <alignment horizontal="justify"/>
    </xf>
    <xf numFmtId="0" fontId="0" fillId="15" borderId="2" xfId="0" applyFill="1" applyBorder="1" applyAlignment="1">
      <alignment vertical="center"/>
    </xf>
    <xf numFmtId="0" fontId="0" fillId="15" borderId="23" xfId="0" applyFill="1" applyBorder="1" applyAlignment="1">
      <alignment vertical="center"/>
    </xf>
    <xf numFmtId="0" fontId="0" fillId="15" borderId="24" xfId="0" applyFill="1" applyBorder="1" applyAlignment="1">
      <alignment vertical="center"/>
    </xf>
    <xf numFmtId="0" fontId="0" fillId="15" borderId="25" xfId="0" applyFill="1" applyBorder="1" applyAlignment="1">
      <alignment vertical="center"/>
    </xf>
    <xf numFmtId="0" fontId="0" fillId="0" borderId="19" xfId="0" applyBorder="1"/>
    <xf numFmtId="0" fontId="0" fillId="0" borderId="18" xfId="0" applyBorder="1"/>
    <xf numFmtId="0" fontId="0" fillId="15" borderId="18" xfId="0" applyFill="1" applyBorder="1" applyAlignment="1">
      <alignment horizontal="center" wrapText="1"/>
    </xf>
    <xf numFmtId="0" fontId="0" fillId="0" borderId="17" xfId="0" applyBorder="1"/>
    <xf numFmtId="0" fontId="32" fillId="17" borderId="10" xfId="0" applyFont="1" applyFill="1" applyBorder="1" applyAlignment="1">
      <alignment horizontal="center" vertical="top" wrapText="1"/>
    </xf>
    <xf numFmtId="0" fontId="0" fillId="0" borderId="16" xfId="0" applyBorder="1"/>
    <xf numFmtId="0" fontId="0" fillId="15" borderId="2" xfId="0" applyFill="1" applyBorder="1" applyAlignment="1">
      <alignment horizontal="center"/>
    </xf>
    <xf numFmtId="0" fontId="0" fillId="0" borderId="15" xfId="0" applyBorder="1"/>
    <xf numFmtId="0" fontId="32" fillId="17" borderId="12" xfId="0" applyFont="1" applyFill="1" applyBorder="1" applyAlignment="1">
      <alignment horizontal="center" vertical="top" wrapText="1"/>
    </xf>
    <xf numFmtId="0" fontId="35" fillId="17" borderId="45" xfId="0" applyFont="1" applyFill="1" applyBorder="1" applyAlignment="1">
      <alignment vertical="top" wrapText="1"/>
    </xf>
    <xf numFmtId="0" fontId="32" fillId="17" borderId="45" xfId="0" applyFont="1" applyFill="1" applyBorder="1" applyAlignment="1">
      <alignment horizontal="center" vertical="top" wrapText="1"/>
    </xf>
    <xf numFmtId="0" fontId="32" fillId="17" borderId="44" xfId="0" applyFont="1" applyFill="1" applyBorder="1" applyAlignment="1">
      <alignment vertical="top" wrapText="1"/>
    </xf>
    <xf numFmtId="0" fontId="32" fillId="17" borderId="45" xfId="0" applyFont="1" applyFill="1" applyBorder="1" applyAlignment="1">
      <alignment vertical="top" wrapText="1"/>
    </xf>
    <xf numFmtId="0" fontId="35" fillId="17" borderId="45" xfId="0" applyFont="1" applyFill="1" applyBorder="1" applyAlignment="1">
      <alignment horizontal="center" vertical="top" wrapText="1"/>
    </xf>
    <xf numFmtId="0" fontId="35" fillId="17" borderId="47" xfId="0" applyFont="1" applyFill="1" applyBorder="1" applyAlignment="1">
      <alignment horizontal="center" vertical="top" wrapText="1"/>
    </xf>
    <xf numFmtId="0" fontId="0" fillId="18" borderId="15" xfId="0" applyFill="1" applyBorder="1" applyAlignment="1">
      <alignment horizontal="center"/>
    </xf>
    <xf numFmtId="0" fontId="0" fillId="14" borderId="2" xfId="0" applyFill="1" applyBorder="1" applyAlignment="1">
      <alignment horizontal="center"/>
    </xf>
    <xf numFmtId="0" fontId="0" fillId="18" borderId="2" xfId="0" applyFill="1" applyBorder="1" applyAlignment="1">
      <alignment vertical="center"/>
    </xf>
    <xf numFmtId="0" fontId="32" fillId="17" borderId="10" xfId="0" applyFont="1" applyFill="1" applyBorder="1" applyAlignment="1">
      <alignment horizontal="center" vertical="center" wrapText="1"/>
    </xf>
    <xf numFmtId="0" fontId="0" fillId="18" borderId="25" xfId="0" applyFill="1" applyBorder="1" applyAlignment="1">
      <alignment vertical="center"/>
    </xf>
    <xf numFmtId="0" fontId="32" fillId="17" borderId="12" xfId="0" applyFont="1" applyFill="1" applyBorder="1" applyAlignment="1">
      <alignment horizontal="center" vertical="center" wrapText="1"/>
    </xf>
    <xf numFmtId="0" fontId="0" fillId="18" borderId="23" xfId="0" applyFill="1" applyBorder="1" applyAlignment="1">
      <alignment vertical="center"/>
    </xf>
    <xf numFmtId="0" fontId="35" fillId="17" borderId="47" xfId="0" applyFont="1" applyFill="1" applyBorder="1" applyAlignment="1">
      <alignment horizontal="center" vertical="center" wrapText="1"/>
    </xf>
    <xf numFmtId="0" fontId="0" fillId="18" borderId="24" xfId="0" applyFill="1" applyBorder="1" applyAlignment="1">
      <alignment vertical="center"/>
    </xf>
    <xf numFmtId="0" fontId="31" fillId="18" borderId="12" xfId="0" applyFont="1" applyFill="1" applyBorder="1"/>
    <xf numFmtId="0" fontId="31" fillId="18" borderId="25" xfId="0" applyFont="1" applyFill="1" applyBorder="1"/>
    <xf numFmtId="0" fontId="34" fillId="0" borderId="5" xfId="0" applyFont="1" applyBorder="1"/>
    <xf numFmtId="0" fontId="22" fillId="0" borderId="8" xfId="0" applyFont="1" applyBorder="1" applyAlignment="1">
      <alignment horizontal="center"/>
    </xf>
    <xf numFmtId="0" fontId="22" fillId="0" borderId="47" xfId="0" applyFont="1" applyBorder="1" applyAlignment="1">
      <alignment horizontal="center"/>
    </xf>
    <xf numFmtId="0" fontId="22" fillId="0" borderId="47" xfId="0" applyFont="1" applyBorder="1" applyAlignment="1">
      <alignment horizontal="center" wrapText="1"/>
    </xf>
    <xf numFmtId="0" fontId="22" fillId="0" borderId="7" xfId="0" applyFont="1" applyBorder="1" applyAlignment="1">
      <alignment horizontal="center"/>
    </xf>
    <xf numFmtId="0" fontId="40" fillId="17" borderId="42" xfId="0" applyFont="1" applyFill="1" applyBorder="1" applyAlignment="1">
      <alignment horizontal="center" vertical="top" wrapText="1"/>
    </xf>
    <xf numFmtId="164" fontId="20" fillId="19" borderId="0" xfId="1" applyFont="1" applyFill="1" applyBorder="1" applyAlignment="1">
      <alignment vertical="center"/>
    </xf>
    <xf numFmtId="0" fontId="0" fillId="12" borderId="0" xfId="0" applyFill="1"/>
    <xf numFmtId="0" fontId="35" fillId="17" borderId="2" xfId="0" applyFont="1" applyFill="1" applyBorder="1" applyAlignment="1">
      <alignment vertical="top" wrapText="1"/>
    </xf>
    <xf numFmtId="164" fontId="20" fillId="12" borderId="0" xfId="1" applyFont="1" applyFill="1" applyBorder="1" applyAlignment="1">
      <alignment horizontal="center" vertical="center"/>
    </xf>
    <xf numFmtId="164" fontId="19" fillId="9" borderId="0" xfId="1" applyFont="1" applyFill="1" applyBorder="1" applyAlignment="1">
      <alignment textRotation="90" wrapText="1"/>
    </xf>
    <xf numFmtId="164" fontId="19" fillId="9" borderId="30" xfId="1" applyFont="1" applyFill="1" applyBorder="1" applyAlignment="1">
      <alignment textRotation="90" wrapText="1"/>
    </xf>
    <xf numFmtId="0" fontId="36" fillId="18" borderId="53" xfId="0" applyFont="1" applyFill="1" applyBorder="1" applyAlignment="1">
      <alignment horizontal="center"/>
    </xf>
    <xf numFmtId="0" fontId="36" fillId="15" borderId="15" xfId="0" applyFont="1" applyFill="1" applyBorder="1" applyAlignment="1">
      <alignment horizontal="center"/>
    </xf>
    <xf numFmtId="0" fontId="36" fillId="14" borderId="15" xfId="0" applyFont="1" applyFill="1" applyBorder="1" applyAlignment="1">
      <alignment horizontal="center"/>
    </xf>
    <xf numFmtId="0" fontId="36" fillId="11" borderId="17" xfId="0" applyFont="1" applyFill="1" applyBorder="1" applyAlignment="1">
      <alignment horizontal="center"/>
    </xf>
    <xf numFmtId="0" fontId="36" fillId="0" borderId="18" xfId="0" applyFont="1" applyBorder="1"/>
    <xf numFmtId="0" fontId="23" fillId="0" borderId="2" xfId="0" applyFont="1" applyBorder="1" applyAlignment="1">
      <alignment wrapText="1"/>
    </xf>
    <xf numFmtId="0" fontId="0" fillId="12" borderId="0" xfId="0" applyFill="1" applyBorder="1" applyAlignment="1">
      <alignment wrapText="1"/>
    </xf>
    <xf numFmtId="0" fontId="0" fillId="12" borderId="0" xfId="0" applyFill="1" applyBorder="1"/>
    <xf numFmtId="164" fontId="42" fillId="2" borderId="57" xfId="1" applyFont="1" applyFill="1" applyBorder="1" applyAlignment="1">
      <alignment horizontal="center" vertical="center" textRotation="90"/>
    </xf>
    <xf numFmtId="164" fontId="42" fillId="2" borderId="58" xfId="1" applyFont="1" applyFill="1" applyBorder="1" applyAlignment="1">
      <alignment horizontal="center" vertical="center" textRotation="90" wrapText="1"/>
    </xf>
    <xf numFmtId="164" fontId="42" fillId="2" borderId="59" xfId="1" applyFont="1" applyFill="1" applyBorder="1" applyAlignment="1">
      <alignment horizontal="center" vertical="center" textRotation="90" wrapText="1"/>
    </xf>
    <xf numFmtId="0" fontId="0" fillId="0" borderId="54" xfId="0" applyBorder="1"/>
    <xf numFmtId="0" fontId="0" fillId="0" borderId="55" xfId="0" applyBorder="1"/>
    <xf numFmtId="0" fontId="0" fillId="12" borderId="2" xfId="0" applyFill="1" applyBorder="1" applyAlignment="1">
      <alignment horizontal="center" vertical="center" wrapText="1"/>
    </xf>
    <xf numFmtId="0" fontId="0" fillId="12" borderId="2" xfId="0" applyFill="1" applyBorder="1" applyAlignment="1">
      <alignment horizontal="center" vertical="center"/>
    </xf>
    <xf numFmtId="0" fontId="19" fillId="0" borderId="0" xfId="0" applyFont="1" applyBorder="1" applyAlignment="1">
      <alignment vertical="top" wrapText="1"/>
    </xf>
    <xf numFmtId="0" fontId="45" fillId="0" borderId="0" xfId="0" applyFont="1" applyAlignment="1">
      <alignment horizontal="center" vertical="center"/>
    </xf>
    <xf numFmtId="0" fontId="46" fillId="0" borderId="42" xfId="0" applyFont="1" applyBorder="1"/>
    <xf numFmtId="0" fontId="42" fillId="0" borderId="46" xfId="0" applyFont="1" applyBorder="1"/>
    <xf numFmtId="0" fontId="35" fillId="17" borderId="45" xfId="0" applyFont="1" applyFill="1" applyBorder="1" applyAlignment="1">
      <alignment horizontal="right" vertical="top" wrapText="1"/>
    </xf>
    <xf numFmtId="0" fontId="32" fillId="17" borderId="45" xfId="0" applyFont="1" applyFill="1" applyBorder="1" applyAlignment="1">
      <alignment horizontal="center" vertical="top" wrapText="1"/>
    </xf>
    <xf numFmtId="0" fontId="0" fillId="0" borderId="0" xfId="0"/>
    <xf numFmtId="0" fontId="0" fillId="0" borderId="36" xfId="0" applyBorder="1"/>
    <xf numFmtId="0" fontId="0" fillId="0" borderId="8" xfId="0" applyBorder="1"/>
    <xf numFmtId="0" fontId="0" fillId="0" borderId="0" xfId="0"/>
    <xf numFmtId="0" fontId="0" fillId="0" borderId="12" xfId="0" applyBorder="1"/>
    <xf numFmtId="0" fontId="0" fillId="0" borderId="0" xfId="0"/>
    <xf numFmtId="0" fontId="0" fillId="0" borderId="7" xfId="0" applyBorder="1"/>
    <xf numFmtId="0" fontId="0" fillId="0" borderId="11" xfId="0" applyBorder="1"/>
    <xf numFmtId="0" fontId="0" fillId="0" borderId="9" xfId="0" applyBorder="1"/>
    <xf numFmtId="0" fontId="45" fillId="0" borderId="0" xfId="0" applyFont="1" applyBorder="1" applyAlignment="1">
      <alignment horizontal="center"/>
    </xf>
    <xf numFmtId="0" fontId="0" fillId="0" borderId="0" xfId="0" applyBorder="1" applyAlignment="1">
      <alignment horizontal="center"/>
    </xf>
    <xf numFmtId="0" fontId="47" fillId="0" borderId="11" xfId="0" applyFont="1" applyBorder="1" applyAlignment="1">
      <alignment horizontal="center"/>
    </xf>
    <xf numFmtId="0" fontId="47" fillId="0" borderId="12" xfId="0" applyFont="1" applyBorder="1" applyAlignment="1">
      <alignment horizontal="center"/>
    </xf>
    <xf numFmtId="0" fontId="47" fillId="0" borderId="0" xfId="0" applyFont="1" applyBorder="1" applyAlignment="1">
      <alignment horizontal="center"/>
    </xf>
    <xf numFmtId="0" fontId="0" fillId="0" borderId="53" xfId="0" applyBorder="1"/>
    <xf numFmtId="0" fontId="0" fillId="0" borderId="55" xfId="0" applyBorder="1" applyAlignment="1">
      <alignment horizontal="center"/>
    </xf>
    <xf numFmtId="0" fontId="0" fillId="0" borderId="73" xfId="0" applyBorder="1"/>
    <xf numFmtId="0" fontId="0" fillId="0" borderId="23" xfId="0" applyBorder="1"/>
    <xf numFmtId="0" fontId="0" fillId="0" borderId="74" xfId="0" applyBorder="1"/>
    <xf numFmtId="0" fontId="0" fillId="0" borderId="53" xfId="0" applyBorder="1" applyAlignment="1"/>
    <xf numFmtId="0" fontId="0" fillId="0" borderId="15" xfId="0" applyBorder="1" applyAlignment="1"/>
    <xf numFmtId="0" fontId="0" fillId="0" borderId="17" xfId="0" applyBorder="1" applyAlignment="1"/>
    <xf numFmtId="164" fontId="48" fillId="8" borderId="26" xfId="1" applyFont="1" applyFill="1" applyBorder="1" applyAlignment="1">
      <alignment horizontal="left" wrapText="1"/>
    </xf>
    <xf numFmtId="164" fontId="48" fillId="8" borderId="27" xfId="1" applyFont="1" applyFill="1" applyBorder="1" applyAlignment="1">
      <alignment horizontal="left" wrapText="1"/>
    </xf>
    <xf numFmtId="0" fontId="50" fillId="12" borderId="2" xfId="0" applyFont="1" applyFill="1" applyBorder="1" applyAlignment="1">
      <alignment textRotation="45" wrapText="1"/>
    </xf>
    <xf numFmtId="0" fontId="48" fillId="0" borderId="2" xfId="0" applyFont="1" applyBorder="1" applyAlignment="1">
      <alignment horizontal="center"/>
    </xf>
    <xf numFmtId="0" fontId="48" fillId="0" borderId="0" xfId="0" applyFont="1"/>
    <xf numFmtId="0" fontId="49" fillId="6" borderId="2" xfId="0" applyFont="1" applyFill="1" applyBorder="1" applyAlignment="1">
      <alignment horizontal="center" wrapText="1"/>
    </xf>
    <xf numFmtId="0" fontId="49" fillId="6" borderId="2" xfId="0" applyFont="1" applyFill="1" applyBorder="1" applyAlignment="1">
      <alignment horizontal="center"/>
    </xf>
    <xf numFmtId="0" fontId="51" fillId="12" borderId="2" xfId="0" applyFont="1" applyFill="1" applyBorder="1" applyAlignment="1">
      <alignment horizontal="center" vertical="top" wrapText="1"/>
    </xf>
    <xf numFmtId="0" fontId="51" fillId="12" borderId="2" xfId="0" applyFont="1" applyFill="1" applyBorder="1" applyAlignment="1">
      <alignment horizontal="center" vertical="center" wrapText="1"/>
    </xf>
    <xf numFmtId="0" fontId="51" fillId="12" borderId="5" xfId="0" applyFont="1" applyFill="1" applyBorder="1" applyAlignment="1">
      <alignment horizontal="center" vertical="top" wrapText="1"/>
    </xf>
    <xf numFmtId="0" fontId="48" fillId="0" borderId="2" xfId="0" applyFont="1" applyBorder="1" applyAlignment="1">
      <alignment horizontal="center" vertical="center"/>
    </xf>
    <xf numFmtId="164" fontId="48" fillId="0" borderId="2" xfId="1" applyFont="1" applyBorder="1" applyAlignment="1">
      <alignment horizontal="center" vertical="center"/>
    </xf>
    <xf numFmtId="164" fontId="53" fillId="0" borderId="2" xfId="1" applyFont="1" applyBorder="1" applyAlignment="1">
      <alignment horizontal="center" vertical="center"/>
    </xf>
    <xf numFmtId="164" fontId="54" fillId="0" borderId="2" xfId="1" applyFont="1" applyBorder="1" applyAlignment="1">
      <alignment horizontal="center" vertical="center"/>
    </xf>
    <xf numFmtId="0" fontId="48" fillId="0" borderId="0" xfId="0" applyFont="1" applyFill="1" applyBorder="1"/>
    <xf numFmtId="0" fontId="48" fillId="0" borderId="2" xfId="0" applyFont="1" applyFill="1" applyBorder="1" applyAlignment="1">
      <alignment horizontal="center" vertical="center"/>
    </xf>
    <xf numFmtId="164" fontId="48" fillId="5" borderId="27" xfId="1" applyFont="1" applyFill="1" applyBorder="1" applyAlignment="1">
      <alignment horizontal="left" wrapText="1"/>
    </xf>
    <xf numFmtId="164" fontId="48" fillId="7" borderId="27" xfId="1" applyFont="1" applyFill="1" applyBorder="1" applyAlignment="1">
      <alignment horizontal="left" wrapText="1"/>
    </xf>
    <xf numFmtId="164" fontId="55" fillId="0" borderId="0" xfId="1" applyFont="1" applyFill="1" applyBorder="1" applyAlignment="1">
      <alignment horizontal="center" vertical="center"/>
    </xf>
    <xf numFmtId="0" fontId="48" fillId="0" borderId="2" xfId="0" applyFont="1" applyBorder="1"/>
    <xf numFmtId="164" fontId="57" fillId="0" borderId="0" xfId="1" applyFont="1" applyFill="1" applyBorder="1" applyAlignment="1">
      <alignment horizontal="center" vertical="center"/>
    </xf>
    <xf numFmtId="164" fontId="58" fillId="0" borderId="2" xfId="1" applyFont="1" applyBorder="1" applyAlignment="1">
      <alignment horizontal="center" vertical="center"/>
    </xf>
    <xf numFmtId="164" fontId="48" fillId="10" borderId="27" xfId="1" applyFont="1" applyFill="1" applyBorder="1" applyAlignment="1">
      <alignment horizontal="left" wrapText="1"/>
    </xf>
    <xf numFmtId="0" fontId="48" fillId="0" borderId="0" xfId="0" applyFont="1" applyAlignment="1">
      <alignment wrapText="1"/>
    </xf>
    <xf numFmtId="0" fontId="48" fillId="0" borderId="0" xfId="0" applyFont="1" applyAlignment="1">
      <alignment horizontal="center"/>
    </xf>
    <xf numFmtId="164" fontId="48" fillId="22" borderId="5" xfId="0" applyNumberFormat="1" applyFont="1" applyFill="1" applyBorder="1" applyAlignment="1">
      <alignment horizontal="center"/>
    </xf>
    <xf numFmtId="164" fontId="48" fillId="22" borderId="2" xfId="1" applyFont="1" applyFill="1" applyBorder="1" applyAlignment="1">
      <alignment horizontal="center" vertical="center"/>
    </xf>
    <xf numFmtId="0" fontId="49" fillId="14" borderId="2" xfId="0" applyFont="1" applyFill="1" applyBorder="1" applyAlignment="1">
      <alignment horizontal="center" vertical="center" textRotation="90"/>
    </xf>
    <xf numFmtId="0" fontId="49" fillId="23" borderId="2" xfId="0" applyFont="1" applyFill="1" applyBorder="1" applyAlignment="1">
      <alignment horizontal="center" vertical="center" textRotation="90"/>
    </xf>
    <xf numFmtId="164" fontId="48" fillId="23" borderId="5" xfId="1" applyFont="1" applyFill="1" applyBorder="1" applyAlignment="1">
      <alignment horizontal="center"/>
    </xf>
    <xf numFmtId="164" fontId="48" fillId="23" borderId="2" xfId="0" applyNumberFormat="1" applyFont="1" applyFill="1" applyBorder="1" applyAlignment="1">
      <alignment horizontal="center"/>
    </xf>
    <xf numFmtId="0" fontId="59" fillId="0" borderId="2" xfId="0" applyFont="1" applyFill="1" applyBorder="1" applyAlignment="1">
      <alignment horizontal="center" vertical="center" wrapText="1"/>
    </xf>
    <xf numFmtId="0" fontId="0" fillId="22" borderId="46" xfId="0" applyFill="1" applyBorder="1"/>
    <xf numFmtId="0" fontId="0" fillId="22" borderId="40" xfId="0" applyFill="1" applyBorder="1"/>
    <xf numFmtId="0" fontId="22" fillId="18" borderId="42" xfId="0" applyFont="1" applyFill="1" applyBorder="1"/>
    <xf numFmtId="164" fontId="48" fillId="20" borderId="2" xfId="1" applyFont="1" applyFill="1" applyBorder="1" applyAlignment="1">
      <alignment horizontal="left" wrapText="1"/>
    </xf>
    <xf numFmtId="0" fontId="48" fillId="0" borderId="0" xfId="0" applyFont="1" applyAlignment="1">
      <alignment vertical="center" wrapText="1"/>
    </xf>
    <xf numFmtId="0" fontId="48" fillId="12" borderId="2" xfId="0" applyFont="1" applyFill="1" applyBorder="1" applyAlignment="1">
      <alignment wrapText="1"/>
    </xf>
    <xf numFmtId="164" fontId="60" fillId="3" borderId="1" xfId="1" applyFont="1" applyFill="1" applyBorder="1" applyAlignment="1">
      <alignment horizontal="left" textRotation="90" wrapText="1"/>
    </xf>
    <xf numFmtId="0" fontId="63" fillId="0" borderId="0" xfId="0" applyFont="1"/>
    <xf numFmtId="0" fontId="48" fillId="0" borderId="0" xfId="0" applyFont="1" applyBorder="1" applyAlignment="1"/>
    <xf numFmtId="0" fontId="62" fillId="0" borderId="0" xfId="0" applyFont="1"/>
    <xf numFmtId="0" fontId="61" fillId="0" borderId="0" xfId="0" applyFont="1" applyAlignment="1">
      <alignment horizontal="center"/>
    </xf>
    <xf numFmtId="0" fontId="63" fillId="0" borderId="0" xfId="0" applyFont="1" applyBorder="1"/>
    <xf numFmtId="0" fontId="39" fillId="0" borderId="0" xfId="0" applyFont="1"/>
    <xf numFmtId="0" fontId="22" fillId="24" borderId="42" xfId="0" applyFont="1" applyFill="1" applyBorder="1"/>
    <xf numFmtId="0" fontId="0" fillId="0" borderId="0" xfId="0"/>
    <xf numFmtId="0" fontId="0" fillId="0" borderId="12" xfId="0" applyBorder="1"/>
    <xf numFmtId="0" fontId="31" fillId="17" borderId="47" xfId="0" applyFont="1" applyFill="1" applyBorder="1" applyAlignment="1">
      <alignment horizontal="center" vertical="top" wrapText="1"/>
    </xf>
    <xf numFmtId="0" fontId="31" fillId="17" borderId="45" xfId="0" applyFont="1" applyFill="1" applyBorder="1" applyAlignment="1">
      <alignment horizontal="center" vertical="top" wrapText="1"/>
    </xf>
    <xf numFmtId="0" fontId="31" fillId="17" borderId="44" xfId="0" applyFont="1" applyFill="1" applyBorder="1" applyAlignment="1">
      <alignment horizontal="center" vertical="top" wrapText="1"/>
    </xf>
    <xf numFmtId="0" fontId="31" fillId="18" borderId="0" xfId="0" applyFont="1" applyFill="1" applyBorder="1"/>
    <xf numFmtId="0" fontId="31" fillId="13" borderId="42" xfId="0" applyFont="1" applyFill="1" applyBorder="1" applyAlignment="1">
      <alignment horizontal="justify" vertical="top" wrapText="1"/>
    </xf>
    <xf numFmtId="0" fontId="13" fillId="0" borderId="45" xfId="0" applyFont="1" applyBorder="1" applyAlignment="1">
      <alignment horizontal="justify" vertical="top" wrapText="1"/>
    </xf>
    <xf numFmtId="0" fontId="13" fillId="0" borderId="44" xfId="0" applyFont="1" applyBorder="1" applyAlignment="1">
      <alignment horizontal="justify" vertical="top" wrapText="1"/>
    </xf>
    <xf numFmtId="0" fontId="65" fillId="0" borderId="48" xfId="0" applyFont="1" applyBorder="1" applyAlignment="1">
      <alignment vertical="top" wrapText="1"/>
    </xf>
    <xf numFmtId="0" fontId="0" fillId="18" borderId="2" xfId="0" applyFont="1" applyFill="1" applyBorder="1" applyAlignment="1">
      <alignment vertical="center"/>
    </xf>
    <xf numFmtId="0" fontId="65" fillId="0" borderId="23" xfId="0" applyFont="1" applyBorder="1" applyAlignment="1">
      <alignment horizontal="left" vertical="top" wrapText="1"/>
    </xf>
    <xf numFmtId="0" fontId="0" fillId="18" borderId="23" xfId="0" applyFont="1" applyFill="1" applyBorder="1" applyAlignment="1">
      <alignment vertical="center"/>
    </xf>
    <xf numFmtId="0" fontId="13" fillId="0" borderId="23" xfId="0" applyFont="1" applyBorder="1" applyAlignment="1">
      <alignment horizontal="left" vertical="top" wrapText="1"/>
    </xf>
    <xf numFmtId="0" fontId="66" fillId="0" borderId="5" xfId="0" applyFont="1" applyBorder="1" applyAlignment="1">
      <alignment vertical="top" wrapText="1"/>
    </xf>
    <xf numFmtId="0" fontId="65" fillId="0" borderId="5" xfId="0" applyFont="1" applyBorder="1" applyAlignment="1">
      <alignment vertical="top" wrapText="1"/>
    </xf>
    <xf numFmtId="0" fontId="66" fillId="18" borderId="51" xfId="0" applyFont="1" applyFill="1" applyBorder="1" applyAlignment="1">
      <alignment vertical="center" wrapText="1"/>
    </xf>
    <xf numFmtId="0" fontId="0" fillId="0" borderId="0" xfId="0" applyFont="1"/>
    <xf numFmtId="0" fontId="0" fillId="18" borderId="51" xfId="0" applyFont="1" applyFill="1" applyBorder="1" applyAlignment="1">
      <alignment vertical="center"/>
    </xf>
    <xf numFmtId="0" fontId="66" fillId="0" borderId="45" xfId="0" applyFont="1" applyBorder="1" applyAlignment="1">
      <alignment horizontal="justify" vertical="top" wrapText="1"/>
    </xf>
    <xf numFmtId="0" fontId="66" fillId="0" borderId="24" xfId="0" applyFont="1" applyBorder="1" applyAlignment="1">
      <alignment vertical="top" wrapText="1"/>
    </xf>
    <xf numFmtId="0" fontId="0" fillId="15" borderId="23" xfId="0" applyFont="1" applyFill="1" applyBorder="1" applyAlignment="1">
      <alignment vertical="center"/>
    </xf>
    <xf numFmtId="0" fontId="0" fillId="0" borderId="24" xfId="0" applyFont="1" applyBorder="1"/>
    <xf numFmtId="0" fontId="0" fillId="0" borderId="25" xfId="0" applyFont="1" applyBorder="1"/>
    <xf numFmtId="0" fontId="0" fillId="12" borderId="48" xfId="0" applyFont="1" applyFill="1" applyBorder="1" applyAlignment="1">
      <alignment vertical="center"/>
    </xf>
    <xf numFmtId="0" fontId="13" fillId="0" borderId="41" xfId="0" applyFont="1" applyBorder="1" applyAlignment="1">
      <alignment horizontal="left" vertical="top" wrapText="1"/>
    </xf>
    <xf numFmtId="0" fontId="0" fillId="12" borderId="50" xfId="0" applyFont="1" applyFill="1" applyBorder="1" applyAlignment="1">
      <alignment vertical="center"/>
    </xf>
    <xf numFmtId="0" fontId="13" fillId="0" borderId="49" xfId="0" applyFont="1" applyBorder="1" applyAlignment="1">
      <alignment horizontal="left" vertical="top" wrapText="1"/>
    </xf>
    <xf numFmtId="0" fontId="13" fillId="0" borderId="25" xfId="0" applyFont="1" applyBorder="1" applyAlignment="1">
      <alignment horizontal="justify" vertical="top" wrapText="1"/>
    </xf>
    <xf numFmtId="0" fontId="0" fillId="15" borderId="24" xfId="0" applyFont="1" applyFill="1" applyBorder="1" applyAlignment="1">
      <alignment vertical="center"/>
    </xf>
    <xf numFmtId="0" fontId="0" fillId="15" borderId="2" xfId="0" applyFont="1" applyFill="1" applyBorder="1" applyAlignment="1">
      <alignment vertical="center"/>
    </xf>
    <xf numFmtId="0" fontId="13" fillId="0" borderId="2" xfId="0" applyFont="1" applyBorder="1" applyAlignment="1">
      <alignment horizontal="left" vertical="top" wrapText="1"/>
    </xf>
    <xf numFmtId="0" fontId="66" fillId="0" borderId="2" xfId="0" applyFont="1" applyBorder="1" applyAlignment="1">
      <alignment vertical="top" wrapText="1"/>
    </xf>
    <xf numFmtId="0" fontId="67" fillId="0" borderId="0" xfId="0" applyFont="1" applyAlignment="1">
      <alignment horizontal="justify"/>
    </xf>
    <xf numFmtId="0" fontId="66" fillId="0" borderId="44" xfId="0" applyFont="1" applyBorder="1" applyAlignment="1">
      <alignment horizontal="justify" vertical="top" wrapText="1"/>
    </xf>
    <xf numFmtId="0" fontId="0" fillId="14" borderId="2" xfId="0" applyFont="1" applyFill="1" applyBorder="1" applyAlignment="1">
      <alignment vertical="center"/>
    </xf>
    <xf numFmtId="0" fontId="66" fillId="0" borderId="20" xfId="0" applyFont="1" applyBorder="1" applyAlignment="1">
      <alignment vertical="top" wrapText="1"/>
    </xf>
    <xf numFmtId="0" fontId="0" fillId="18" borderId="13" xfId="0" applyFont="1" applyFill="1" applyBorder="1"/>
    <xf numFmtId="0" fontId="0" fillId="14" borderId="25" xfId="0" applyFont="1" applyFill="1" applyBorder="1" applyAlignment="1">
      <alignment vertical="center"/>
    </xf>
    <xf numFmtId="0" fontId="67" fillId="0" borderId="0" xfId="0" applyFont="1"/>
    <xf numFmtId="0" fontId="68" fillId="0" borderId="45" xfId="0" applyFont="1" applyBorder="1" applyAlignment="1">
      <alignment vertical="top" wrapText="1"/>
    </xf>
    <xf numFmtId="0" fontId="0" fillId="11" borderId="2" xfId="0" applyFont="1" applyFill="1" applyBorder="1"/>
    <xf numFmtId="0" fontId="13" fillId="0" borderId="2" xfId="0" applyFont="1" applyBorder="1" applyAlignment="1">
      <alignment horizontal="justify" vertical="top" wrapText="1"/>
    </xf>
    <xf numFmtId="0" fontId="0" fillId="11" borderId="2" xfId="0" applyFont="1" applyFill="1" applyBorder="1" applyAlignment="1">
      <alignment horizontal="left" vertical="center"/>
    </xf>
    <xf numFmtId="0" fontId="0" fillId="11" borderId="25" xfId="0" applyFont="1" applyFill="1" applyBorder="1"/>
    <xf numFmtId="0" fontId="13" fillId="0" borderId="60" xfId="0" applyFont="1" applyBorder="1" applyAlignment="1">
      <alignment horizontal="left" vertical="top" wrapText="1"/>
    </xf>
    <xf numFmtId="0" fontId="0" fillId="11" borderId="23" xfId="0" applyFont="1" applyFill="1" applyBorder="1"/>
    <xf numFmtId="0" fontId="31" fillId="11" borderId="25" xfId="0" applyFont="1" applyFill="1" applyBorder="1" applyAlignment="1">
      <alignment horizontal="center" vertical="top" wrapText="1"/>
    </xf>
    <xf numFmtId="0" fontId="66" fillId="0" borderId="30" xfId="0" applyFont="1" applyBorder="1" applyAlignment="1">
      <alignment vertical="top" wrapText="1"/>
    </xf>
    <xf numFmtId="0" fontId="0" fillId="0" borderId="0" xfId="0"/>
    <xf numFmtId="0" fontId="0" fillId="15" borderId="24" xfId="0" applyFill="1" applyBorder="1"/>
    <xf numFmtId="0" fontId="31" fillId="11" borderId="2" xfId="0" applyFont="1" applyFill="1" applyBorder="1" applyAlignment="1">
      <alignment vertical="center"/>
    </xf>
    <xf numFmtId="0" fontId="12" fillId="11" borderId="16" xfId="0" applyFont="1" applyFill="1" applyBorder="1" applyAlignment="1">
      <alignment horizontal="center"/>
    </xf>
    <xf numFmtId="0" fontId="0" fillId="0" borderId="16" xfId="0" applyFont="1" applyBorder="1"/>
    <xf numFmtId="0" fontId="52" fillId="12" borderId="2" xfId="0" applyFont="1" applyFill="1" applyBorder="1" applyAlignment="1">
      <alignment horizontal="left" vertical="center" textRotation="45"/>
    </xf>
    <xf numFmtId="0" fontId="52" fillId="12" borderId="2" xfId="0" applyFont="1" applyFill="1" applyBorder="1" applyAlignment="1">
      <alignment horizontal="left" vertical="center" textRotation="45" wrapText="1"/>
    </xf>
    <xf numFmtId="0" fontId="51" fillId="12" borderId="2" xfId="0" applyFont="1" applyFill="1" applyBorder="1" applyAlignment="1">
      <alignment horizontal="center" textRotation="45" wrapText="1"/>
    </xf>
    <xf numFmtId="0" fontId="51" fillId="12" borderId="2" xfId="0" applyFont="1" applyFill="1" applyBorder="1" applyAlignment="1">
      <alignment horizontal="left" textRotation="45" wrapText="1"/>
    </xf>
    <xf numFmtId="0" fontId="50" fillId="12" borderId="2" xfId="0" applyFont="1" applyFill="1" applyBorder="1" applyAlignment="1">
      <alignment horizontal="left" textRotation="45" wrapText="1"/>
    </xf>
    <xf numFmtId="0" fontId="50" fillId="0" borderId="2" xfId="0" applyFont="1" applyBorder="1" applyAlignment="1">
      <alignment horizontal="left" textRotation="45" wrapText="1"/>
    </xf>
    <xf numFmtId="0" fontId="48" fillId="0" borderId="2" xfId="0" applyFont="1" applyBorder="1" applyAlignment="1">
      <alignment horizontal="left"/>
    </xf>
    <xf numFmtId="0" fontId="48" fillId="12" borderId="2" xfId="0" applyFont="1" applyFill="1" applyBorder="1" applyAlignment="1">
      <alignment horizontal="left" textRotation="45" wrapText="1"/>
    </xf>
    <xf numFmtId="0" fontId="48" fillId="12" borderId="2" xfId="0" applyFont="1" applyFill="1" applyBorder="1" applyAlignment="1">
      <alignment horizontal="left" textRotation="45"/>
    </xf>
    <xf numFmtId="0" fontId="50" fillId="12" borderId="2" xfId="0" applyFont="1" applyFill="1" applyBorder="1" applyAlignment="1">
      <alignment horizontal="center" textRotation="45" wrapText="1"/>
    </xf>
    <xf numFmtId="0" fontId="22" fillId="0" borderId="0" xfId="0" applyFont="1"/>
    <xf numFmtId="0" fontId="68" fillId="0" borderId="0" xfId="0" applyFont="1"/>
    <xf numFmtId="0" fontId="31" fillId="17" borderId="45" xfId="0" applyFont="1" applyFill="1" applyBorder="1" applyAlignment="1">
      <alignment horizontal="right" vertical="top" wrapText="1"/>
    </xf>
    <xf numFmtId="0" fontId="31" fillId="17" borderId="45" xfId="0" applyFont="1" applyFill="1" applyBorder="1" applyAlignment="1">
      <alignment vertical="top" wrapText="1"/>
    </xf>
    <xf numFmtId="0" fontId="12" fillId="17" borderId="12" xfId="0" applyFont="1" applyFill="1" applyBorder="1" applyAlignment="1">
      <alignment horizontal="center" vertical="top" wrapText="1"/>
    </xf>
    <xf numFmtId="0" fontId="66" fillId="17" borderId="12" xfId="0" applyFont="1" applyFill="1" applyBorder="1" applyAlignment="1">
      <alignment horizontal="left" vertical="top" wrapText="1" indent="1"/>
    </xf>
    <xf numFmtId="0" fontId="12" fillId="17" borderId="45" xfId="0" applyFont="1" applyFill="1" applyBorder="1" applyAlignment="1">
      <alignment horizontal="center" vertical="top" wrapText="1"/>
    </xf>
    <xf numFmtId="0" fontId="66" fillId="17" borderId="45" xfId="0" applyFont="1" applyFill="1" applyBorder="1" applyAlignment="1">
      <alignment horizontal="left" vertical="top" wrapText="1" indent="1"/>
    </xf>
    <xf numFmtId="0" fontId="12" fillId="17" borderId="10" xfId="0" applyFont="1" applyFill="1" applyBorder="1" applyAlignment="1">
      <alignment horizontal="center" vertical="top" wrapText="1"/>
    </xf>
    <xf numFmtId="0" fontId="12" fillId="17" borderId="10" xfId="0" applyFont="1" applyFill="1" applyBorder="1" applyAlignment="1">
      <alignment horizontal="left" vertical="top" wrapText="1" indent="1"/>
    </xf>
    <xf numFmtId="0" fontId="12" fillId="17" borderId="12" xfId="0" applyFont="1" applyFill="1" applyBorder="1" applyAlignment="1">
      <alignment horizontal="left" vertical="top" wrapText="1" indent="1"/>
    </xf>
    <xf numFmtId="0" fontId="12" fillId="17" borderId="45" xfId="0" applyFont="1" applyFill="1" applyBorder="1" applyAlignment="1">
      <alignment horizontal="left" vertical="top" wrapText="1" indent="1"/>
    </xf>
    <xf numFmtId="0" fontId="31" fillId="17" borderId="47" xfId="0" applyFont="1" applyFill="1" applyBorder="1" applyAlignment="1">
      <alignment horizontal="center" vertical="center" wrapText="1"/>
    </xf>
    <xf numFmtId="0" fontId="12" fillId="17" borderId="45" xfId="0" applyFont="1" applyFill="1" applyBorder="1" applyAlignment="1">
      <alignment vertical="center" wrapText="1"/>
    </xf>
    <xf numFmtId="0" fontId="12" fillId="17" borderId="12" xfId="0" applyFont="1" applyFill="1" applyBorder="1" applyAlignment="1">
      <alignment horizontal="center" vertical="center" wrapText="1"/>
    </xf>
    <xf numFmtId="0" fontId="12" fillId="17" borderId="44" xfId="0" applyFont="1" applyFill="1" applyBorder="1" applyAlignment="1">
      <alignment horizontal="center" vertical="center" wrapText="1"/>
    </xf>
    <xf numFmtId="0" fontId="12" fillId="17" borderId="10" xfId="0" applyFont="1" applyFill="1" applyBorder="1" applyAlignment="1">
      <alignment horizontal="center" vertical="center" wrapText="1"/>
    </xf>
    <xf numFmtId="0" fontId="12" fillId="17" borderId="45" xfId="0" applyFont="1" applyFill="1" applyBorder="1" applyAlignment="1">
      <alignment vertical="top" wrapText="1"/>
    </xf>
    <xf numFmtId="0" fontId="12" fillId="17" borderId="44" xfId="0" applyFont="1" applyFill="1" applyBorder="1" applyAlignment="1">
      <alignment vertical="top" wrapText="1"/>
    </xf>
    <xf numFmtId="0" fontId="66" fillId="17" borderId="10" xfId="0" applyFont="1" applyFill="1" applyBorder="1" applyAlignment="1">
      <alignment horizontal="left" vertical="top" wrapText="1" indent="1"/>
    </xf>
    <xf numFmtId="0" fontId="48" fillId="0" borderId="5" xfId="0" applyFont="1" applyBorder="1" applyAlignment="1">
      <alignment horizontal="center" vertical="center"/>
    </xf>
    <xf numFmtId="164" fontId="48" fillId="0" borderId="5" xfId="1" applyFont="1" applyBorder="1" applyAlignment="1">
      <alignment horizontal="center" vertical="center"/>
    </xf>
    <xf numFmtId="164" fontId="58" fillId="0" borderId="5" xfId="1" applyFont="1" applyBorder="1" applyAlignment="1">
      <alignment horizontal="center" vertical="center"/>
    </xf>
    <xf numFmtId="0" fontId="48" fillId="0" borderId="5" xfId="0" applyFont="1" applyBorder="1" applyAlignment="1">
      <alignment horizontal="center"/>
    </xf>
    <xf numFmtId="0" fontId="32" fillId="0" borderId="2" xfId="0" applyFont="1" applyBorder="1" applyAlignment="1">
      <alignment horizontal="left" vertical="center" wrapText="1"/>
    </xf>
    <xf numFmtId="0" fontId="0" fillId="0" borderId="2" xfId="0" applyBorder="1" applyAlignment="1">
      <alignment horizontal="center" vertical="center"/>
    </xf>
    <xf numFmtId="0" fontId="37" fillId="0" borderId="2" xfId="0" applyFont="1" applyBorder="1" applyAlignment="1">
      <alignment vertical="center" wrapText="1"/>
    </xf>
    <xf numFmtId="0" fontId="32" fillId="0" borderId="2" xfId="0" applyFont="1" applyBorder="1" applyAlignment="1">
      <alignment horizontal="justify" vertical="center" wrapText="1"/>
    </xf>
    <xf numFmtId="0" fontId="0" fillId="14" borderId="2" xfId="0" applyFill="1" applyBorder="1" applyAlignment="1">
      <alignment horizontal="center" vertical="center"/>
    </xf>
    <xf numFmtId="0" fontId="0" fillId="11" borderId="2" xfId="0" applyFill="1" applyBorder="1" applyAlignment="1">
      <alignment horizontal="center" vertical="center"/>
    </xf>
    <xf numFmtId="0" fontId="31" fillId="18" borderId="50" xfId="0" applyFont="1" applyFill="1" applyBorder="1" applyAlignment="1">
      <alignment vertical="center"/>
    </xf>
    <xf numFmtId="0" fontId="31" fillId="15" borderId="2" xfId="0" applyFont="1" applyFill="1" applyBorder="1" applyAlignment="1">
      <alignment vertical="center"/>
    </xf>
    <xf numFmtId="0" fontId="0" fillId="0" borderId="20" xfId="0" applyBorder="1" applyAlignment="1"/>
    <xf numFmtId="0" fontId="0" fillId="0" borderId="13" xfId="0" applyBorder="1" applyAlignment="1"/>
    <xf numFmtId="0" fontId="0" fillId="0" borderId="0" xfId="0"/>
    <xf numFmtId="0" fontId="49" fillId="6" borderId="13" xfId="0" applyFont="1" applyFill="1" applyBorder="1" applyAlignment="1">
      <alignment horizontal="center"/>
    </xf>
    <xf numFmtId="0" fontId="0" fillId="21" borderId="15" xfId="0" applyFill="1" applyBorder="1"/>
    <xf numFmtId="0" fontId="0" fillId="21" borderId="2" xfId="0" applyFill="1" applyBorder="1"/>
    <xf numFmtId="0" fontId="0" fillId="21" borderId="16" xfId="0" applyFill="1" applyBorder="1"/>
    <xf numFmtId="0" fontId="24" fillId="21" borderId="13" xfId="0" applyFont="1" applyFill="1" applyBorder="1" applyAlignment="1">
      <alignment horizontal="center" vertical="center"/>
    </xf>
    <xf numFmtId="166" fontId="0" fillId="21" borderId="13" xfId="0" applyNumberFormat="1" applyFill="1" applyBorder="1" applyAlignment="1">
      <alignment horizontal="center"/>
    </xf>
    <xf numFmtId="166" fontId="0" fillId="0" borderId="13" xfId="0" applyNumberFormat="1" applyBorder="1" applyAlignment="1">
      <alignment horizontal="center" vertical="center"/>
    </xf>
    <xf numFmtId="0" fontId="0" fillId="0" borderId="13" xfId="0" applyBorder="1" applyAlignment="1">
      <alignment horizontal="center" vertical="center"/>
    </xf>
    <xf numFmtId="0" fontId="50" fillId="0" borderId="2" xfId="0" applyFont="1" applyFill="1" applyBorder="1" applyAlignment="1">
      <alignment horizontal="left" textRotation="45" wrapText="1"/>
    </xf>
    <xf numFmtId="0" fontId="51" fillId="0" borderId="2" xfId="0" applyFont="1" applyFill="1" applyBorder="1" applyAlignment="1">
      <alignment horizontal="left" textRotation="45" wrapText="1"/>
    </xf>
    <xf numFmtId="0" fontId="51" fillId="0" borderId="5" xfId="0" applyFont="1" applyFill="1" applyBorder="1" applyAlignment="1">
      <alignment horizontal="center" vertical="top" wrapText="1"/>
    </xf>
    <xf numFmtId="0" fontId="48" fillId="0" borderId="0" xfId="0" applyFont="1" applyFill="1" applyAlignment="1">
      <alignment horizontal="center"/>
    </xf>
    <xf numFmtId="164" fontId="48" fillId="0" borderId="2" xfId="1" applyFont="1" applyFill="1" applyBorder="1" applyAlignment="1">
      <alignment horizontal="center" vertical="center"/>
    </xf>
    <xf numFmtId="164" fontId="58" fillId="0" borderId="2" xfId="1" applyFont="1" applyFill="1" applyBorder="1" applyAlignment="1">
      <alignment horizontal="center" vertical="center"/>
    </xf>
    <xf numFmtId="0" fontId="0" fillId="0" borderId="2" xfId="0" applyFont="1" applyBorder="1" applyAlignment="1">
      <alignment horizontal="center" vertical="center"/>
    </xf>
    <xf numFmtId="0" fontId="0" fillId="0" borderId="2" xfId="0" applyFont="1" applyFill="1" applyBorder="1" applyAlignment="1">
      <alignment horizontal="center" vertical="center"/>
    </xf>
    <xf numFmtId="164" fontId="23" fillId="0" borderId="2" xfId="1" applyFont="1" applyBorder="1" applyAlignment="1">
      <alignment horizontal="center" vertical="center"/>
    </xf>
    <xf numFmtId="164" fontId="23" fillId="0" borderId="2" xfId="1" applyFont="1" applyFill="1" applyBorder="1" applyAlignment="1">
      <alignment horizontal="center" vertical="center"/>
    </xf>
    <xf numFmtId="0" fontId="0" fillId="0" borderId="0" xfId="0"/>
    <xf numFmtId="164" fontId="49" fillId="0" borderId="2" xfId="0" applyNumberFormat="1" applyFont="1" applyFill="1" applyBorder="1" applyAlignment="1">
      <alignment horizontal="center" wrapText="1"/>
    </xf>
    <xf numFmtId="0" fontId="48" fillId="22" borderId="13" xfId="0" applyFont="1" applyFill="1" applyBorder="1" applyAlignment="1">
      <alignment wrapText="1"/>
    </xf>
    <xf numFmtId="0" fontId="33" fillId="15" borderId="5" xfId="0" applyFont="1" applyFill="1" applyBorder="1" applyAlignment="1">
      <alignment vertical="center" wrapText="1"/>
    </xf>
    <xf numFmtId="0" fontId="0" fillId="0" borderId="20" xfId="0" applyBorder="1" applyAlignment="1">
      <alignment vertical="center"/>
    </xf>
    <xf numFmtId="0" fontId="0" fillId="0" borderId="13" xfId="0" applyBorder="1" applyAlignment="1">
      <alignment vertical="center"/>
    </xf>
    <xf numFmtId="0" fontId="38" fillId="16" borderId="5" xfId="0" applyFont="1" applyFill="1" applyBorder="1" applyAlignment="1">
      <alignment vertical="center" wrapText="1"/>
    </xf>
    <xf numFmtId="0" fontId="0" fillId="0" borderId="20" xfId="0" applyBorder="1" applyAlignment="1">
      <alignment vertical="center" wrapText="1"/>
    </xf>
    <xf numFmtId="0" fontId="0" fillId="0" borderId="13" xfId="0" applyBorder="1" applyAlignment="1">
      <alignment vertical="center" wrapText="1"/>
    </xf>
    <xf numFmtId="0" fontId="38" fillId="14" borderId="20" xfId="0" applyFont="1" applyFill="1" applyBorder="1" applyAlignment="1">
      <alignment vertical="center" wrapText="1"/>
    </xf>
    <xf numFmtId="0" fontId="33" fillId="11" borderId="20" xfId="0" applyFont="1" applyFill="1" applyBorder="1" applyAlignment="1">
      <alignment vertical="top" wrapText="1"/>
    </xf>
    <xf numFmtId="0" fontId="0" fillId="0" borderId="0" xfId="0"/>
    <xf numFmtId="0" fontId="11" fillId="0" borderId="2" xfId="0" applyFont="1" applyBorder="1" applyAlignment="1">
      <alignment horizontal="left" vertical="top" wrapText="1"/>
    </xf>
    <xf numFmtId="0" fontId="11" fillId="0" borderId="23" xfId="0" applyFont="1" applyBorder="1" applyAlignment="1">
      <alignment horizontal="left" vertical="top" wrapText="1"/>
    </xf>
    <xf numFmtId="0" fontId="11" fillId="0" borderId="24" xfId="0" applyFont="1" applyBorder="1" applyAlignment="1">
      <alignment horizontal="left" vertical="top" wrapText="1"/>
    </xf>
    <xf numFmtId="0" fontId="11" fillId="0" borderId="25" xfId="0" applyFont="1" applyBorder="1" applyAlignment="1">
      <alignment horizontal="left" vertical="top" wrapText="1"/>
    </xf>
    <xf numFmtId="0" fontId="11" fillId="0" borderId="60" xfId="0" applyFont="1" applyBorder="1" applyAlignment="1">
      <alignment horizontal="left" vertical="top" wrapText="1"/>
    </xf>
    <xf numFmtId="0" fontId="11" fillId="0" borderId="41" xfId="0" applyFont="1" applyBorder="1" applyAlignment="1">
      <alignment horizontal="left" vertical="top" wrapText="1"/>
    </xf>
    <xf numFmtId="0" fontId="28" fillId="15" borderId="7" xfId="0" applyFont="1" applyFill="1" applyBorder="1" applyAlignment="1">
      <alignment horizontal="left"/>
    </xf>
    <xf numFmtId="0" fontId="0" fillId="15" borderId="36" xfId="0" applyFill="1" applyBorder="1"/>
    <xf numFmtId="0" fontId="0" fillId="15" borderId="8" xfId="0" applyFill="1" applyBorder="1"/>
    <xf numFmtId="0" fontId="26" fillId="15" borderId="36" xfId="0" applyFont="1" applyFill="1" applyBorder="1" applyAlignment="1">
      <alignment vertical="center" wrapText="1"/>
    </xf>
    <xf numFmtId="0" fontId="26" fillId="15" borderId="8" xfId="0" applyFont="1" applyFill="1" applyBorder="1" applyAlignment="1">
      <alignment vertical="center" wrapText="1"/>
    </xf>
    <xf numFmtId="0" fontId="26" fillId="21" borderId="9" xfId="0" applyFont="1" applyFill="1" applyBorder="1" applyAlignment="1">
      <alignment vertical="center"/>
    </xf>
    <xf numFmtId="0" fontId="26" fillId="21" borderId="28" xfId="0" applyFont="1" applyFill="1" applyBorder="1" applyAlignment="1">
      <alignment vertical="center" wrapText="1"/>
    </xf>
    <xf numFmtId="0" fontId="26" fillId="21" borderId="10" xfId="0" applyFont="1" applyFill="1" applyBorder="1" applyAlignment="1">
      <alignment vertical="center" wrapText="1"/>
    </xf>
    <xf numFmtId="0" fontId="28" fillId="15" borderId="36" xfId="0" applyFont="1" applyFill="1" applyBorder="1" applyAlignment="1">
      <alignment vertical="center"/>
    </xf>
    <xf numFmtId="0" fontId="26" fillId="15" borderId="0" xfId="0" applyFont="1" applyFill="1" applyBorder="1" applyAlignment="1">
      <alignment vertical="center" wrapText="1"/>
    </xf>
    <xf numFmtId="166" fontId="70" fillId="15" borderId="0" xfId="0" applyNumberFormat="1" applyFont="1" applyFill="1" applyBorder="1" applyAlignment="1">
      <alignment vertical="center"/>
    </xf>
    <xf numFmtId="0" fontId="28" fillId="15" borderId="11" xfId="0" applyFont="1" applyFill="1" applyBorder="1" applyAlignment="1">
      <alignment horizontal="left"/>
    </xf>
    <xf numFmtId="0" fontId="28" fillId="15" borderId="0" xfId="0" applyFont="1" applyFill="1" applyBorder="1" applyAlignment="1">
      <alignment vertical="center" wrapText="1"/>
    </xf>
    <xf numFmtId="0" fontId="28" fillId="15" borderId="51" xfId="0" applyFont="1" applyFill="1" applyBorder="1" applyAlignment="1">
      <alignment vertical="center"/>
    </xf>
    <xf numFmtId="0" fontId="26" fillId="15" borderId="12" xfId="0" applyFont="1" applyFill="1" applyBorder="1" applyAlignment="1">
      <alignment vertical="center" wrapText="1"/>
    </xf>
    <xf numFmtId="0" fontId="70" fillId="15" borderId="11" xfId="0" applyFont="1" applyFill="1" applyBorder="1" applyAlignment="1">
      <alignment vertical="center" wrapText="1"/>
    </xf>
    <xf numFmtId="166" fontId="70" fillId="15" borderId="29" xfId="0" applyNumberFormat="1" applyFont="1" applyFill="1" applyBorder="1" applyAlignment="1">
      <alignment vertical="center"/>
    </xf>
    <xf numFmtId="166" fontId="70" fillId="21" borderId="30" xfId="0" applyNumberFormat="1" applyFont="1" applyFill="1" applyBorder="1" applyAlignment="1">
      <alignment vertical="center"/>
    </xf>
    <xf numFmtId="166" fontId="26" fillId="21" borderId="30" xfId="0" applyNumberFormat="1" applyFont="1" applyFill="1" applyBorder="1" applyAlignment="1">
      <alignment vertical="center" wrapText="1"/>
    </xf>
    <xf numFmtId="0" fontId="70" fillId="15" borderId="29" xfId="0" applyFont="1" applyFill="1" applyBorder="1" applyAlignment="1">
      <alignment vertical="center" wrapText="1"/>
    </xf>
    <xf numFmtId="0" fontId="28" fillId="15" borderId="11" xfId="0" applyFont="1" applyFill="1" applyBorder="1" applyAlignment="1">
      <alignment horizontal="left" vertical="center"/>
    </xf>
    <xf numFmtId="0" fontId="0" fillId="15" borderId="30" xfId="0" applyFill="1" applyBorder="1" applyAlignment="1">
      <alignment vertical="center"/>
    </xf>
    <xf numFmtId="0" fontId="28" fillId="15" borderId="29" xfId="0" applyFont="1" applyFill="1" applyBorder="1" applyAlignment="1">
      <alignment horizontal="left" vertical="center"/>
    </xf>
    <xf numFmtId="0" fontId="0" fillId="21" borderId="30" xfId="0" applyFill="1" applyBorder="1" applyAlignment="1">
      <alignment vertical="center"/>
    </xf>
    <xf numFmtId="164" fontId="70" fillId="21" borderId="30" xfId="1" applyFont="1" applyFill="1" applyBorder="1" applyAlignment="1">
      <alignment horizontal="left" vertical="center" wrapText="1"/>
    </xf>
    <xf numFmtId="0" fontId="0" fillId="18" borderId="15" xfId="0" applyFont="1" applyFill="1" applyBorder="1" applyAlignment="1">
      <alignment horizontal="center"/>
    </xf>
    <xf numFmtId="0" fontId="0" fillId="18" borderId="76" xfId="0" applyFill="1" applyBorder="1" applyAlignment="1">
      <alignment horizontal="center" vertical="center" wrapText="1"/>
    </xf>
    <xf numFmtId="0" fontId="0" fillId="0" borderId="25" xfId="0" applyBorder="1" applyAlignment="1">
      <alignment horizontal="center" vertical="center"/>
    </xf>
    <xf numFmtId="0" fontId="0" fillId="0" borderId="25" xfId="0" applyBorder="1"/>
    <xf numFmtId="0" fontId="0" fillId="0" borderId="77" xfId="0" applyBorder="1"/>
    <xf numFmtId="0" fontId="0" fillId="18" borderId="73" xfId="0" applyFill="1" applyBorder="1" applyAlignment="1">
      <alignment horizontal="center" vertical="center" wrapText="1"/>
    </xf>
    <xf numFmtId="0" fontId="72" fillId="0" borderId="23" xfId="0" applyFont="1" applyBorder="1" applyAlignment="1">
      <alignment horizontal="center" vertical="center"/>
    </xf>
    <xf numFmtId="0" fontId="11" fillId="0" borderId="23" xfId="0" applyFont="1" applyFill="1" applyBorder="1" applyAlignment="1">
      <alignment horizontal="left" vertical="top" wrapText="1"/>
    </xf>
    <xf numFmtId="0" fontId="0" fillId="0" borderId="0" xfId="0" applyFont="1" applyAlignment="1">
      <alignment vertical="top"/>
    </xf>
    <xf numFmtId="0" fontId="49" fillId="0" borderId="2" xfId="0" applyFont="1" applyBorder="1" applyAlignment="1">
      <alignment horizontal="center"/>
    </xf>
    <xf numFmtId="0" fontId="73" fillId="0" borderId="2" xfId="0" applyFont="1" applyBorder="1"/>
    <xf numFmtId="0" fontId="48" fillId="12" borderId="51" xfId="0" applyFont="1" applyFill="1" applyBorder="1" applyAlignment="1"/>
    <xf numFmtId="0" fontId="48" fillId="0" borderId="32" xfId="0" applyFont="1" applyBorder="1"/>
    <xf numFmtId="0" fontId="49" fillId="0" borderId="2" xfId="0" applyFont="1" applyBorder="1" applyAlignment="1">
      <alignment horizontal="center" vertical="center"/>
    </xf>
    <xf numFmtId="0" fontId="49" fillId="0" borderId="2" xfId="0" applyFont="1" applyBorder="1"/>
    <xf numFmtId="0" fontId="48" fillId="0" borderId="51" xfId="0" applyFont="1" applyBorder="1"/>
    <xf numFmtId="0" fontId="0" fillId="18" borderId="24" xfId="0" applyFont="1" applyFill="1" applyBorder="1" applyAlignment="1">
      <alignment vertical="center"/>
    </xf>
    <xf numFmtId="0" fontId="75" fillId="0" borderId="2" xfId="0" applyFont="1" applyFill="1" applyBorder="1" applyAlignment="1">
      <alignment horizontal="center" vertical="center" textRotation="90" wrapText="1"/>
    </xf>
    <xf numFmtId="0" fontId="77" fillId="17" borderId="45" xfId="0" applyFont="1" applyFill="1" applyBorder="1" applyAlignment="1">
      <alignment horizontal="left" vertical="top" wrapText="1" indent="1"/>
    </xf>
    <xf numFmtId="0" fontId="77" fillId="17" borderId="12" xfId="0" applyFont="1" applyFill="1" applyBorder="1" applyAlignment="1">
      <alignment horizontal="left" vertical="top" wrapText="1" indent="1"/>
    </xf>
    <xf numFmtId="0" fontId="78" fillId="17" borderId="10" xfId="0" applyFont="1" applyFill="1" applyBorder="1" applyAlignment="1">
      <alignment horizontal="left" vertical="top" wrapText="1" indent="1"/>
    </xf>
    <xf numFmtId="0" fontId="32" fillId="17" borderId="12" xfId="0" applyFont="1" applyFill="1" applyBorder="1" applyAlignment="1">
      <alignment horizontal="left" vertical="top" wrapText="1" indent="1"/>
    </xf>
    <xf numFmtId="0" fontId="32" fillId="17" borderId="45" xfId="0" applyFont="1" applyFill="1" applyBorder="1" applyAlignment="1">
      <alignment horizontal="left" vertical="top" wrapText="1" indent="1"/>
    </xf>
    <xf numFmtId="0" fontId="32" fillId="17" borderId="10" xfId="0" applyFont="1" applyFill="1" applyBorder="1" applyAlignment="1">
      <alignment horizontal="left" vertical="top" wrapText="1" indent="1"/>
    </xf>
    <xf numFmtId="0" fontId="77" fillId="17" borderId="10" xfId="0" applyFont="1" applyFill="1" applyBorder="1" applyAlignment="1">
      <alignment horizontal="left" vertical="top" wrapText="1" indent="1"/>
    </xf>
    <xf numFmtId="0" fontId="78" fillId="17" borderId="12" xfId="0" applyFont="1" applyFill="1" applyBorder="1" applyAlignment="1">
      <alignment horizontal="left" vertical="top" wrapText="1" indent="1"/>
    </xf>
    <xf numFmtId="0" fontId="78" fillId="17" borderId="45" xfId="0" applyFont="1" applyFill="1" applyBorder="1" applyAlignment="1">
      <alignment horizontal="left" vertical="top" wrapText="1" indent="1"/>
    </xf>
    <xf numFmtId="0" fontId="37" fillId="17" borderId="12" xfId="0" applyFont="1" applyFill="1" applyBorder="1" applyAlignment="1">
      <alignment horizontal="left" vertical="top" wrapText="1" indent="1"/>
    </xf>
    <xf numFmtId="0" fontId="37" fillId="17" borderId="10" xfId="0" applyFont="1" applyFill="1" applyBorder="1" applyAlignment="1">
      <alignment horizontal="left" vertical="top" wrapText="1" indent="1"/>
    </xf>
    <xf numFmtId="0" fontId="31" fillId="11" borderId="20" xfId="0" applyFont="1" applyFill="1" applyBorder="1" applyAlignment="1">
      <alignment vertical="top" wrapText="1"/>
    </xf>
    <xf numFmtId="0" fontId="0" fillId="11" borderId="23" xfId="0" applyFill="1" applyBorder="1" applyAlignment="1">
      <alignment vertical="center"/>
    </xf>
    <xf numFmtId="0" fontId="0" fillId="11" borderId="24" xfId="0" applyFill="1" applyBorder="1" applyAlignment="1">
      <alignment vertical="center"/>
    </xf>
    <xf numFmtId="0" fontId="22" fillId="14" borderId="2" xfId="0" applyFont="1" applyFill="1" applyBorder="1" applyAlignment="1">
      <alignment vertical="center"/>
    </xf>
    <xf numFmtId="0" fontId="19" fillId="14" borderId="2" xfId="0" applyFont="1" applyFill="1" applyBorder="1" applyAlignment="1">
      <alignment horizontal="center" vertical="center"/>
    </xf>
    <xf numFmtId="0" fontId="19" fillId="0" borderId="2" xfId="0" applyFont="1" applyBorder="1" applyAlignment="1">
      <alignment horizontal="center" vertical="center"/>
    </xf>
    <xf numFmtId="0" fontId="19" fillId="11" borderId="2" xfId="0" applyFont="1" applyFill="1" applyBorder="1" applyAlignment="1">
      <alignment horizontal="center" vertical="center"/>
    </xf>
    <xf numFmtId="0" fontId="19" fillId="15" borderId="2" xfId="0" applyFont="1" applyFill="1" applyBorder="1" applyAlignment="1">
      <alignment horizontal="center" vertical="center"/>
    </xf>
    <xf numFmtId="0" fontId="19" fillId="0" borderId="15" xfId="0" applyFont="1" applyBorder="1" applyAlignment="1">
      <alignment vertical="center"/>
    </xf>
    <xf numFmtId="0" fontId="19" fillId="0" borderId="2" xfId="0" applyFont="1" applyBorder="1" applyAlignment="1">
      <alignment vertical="center"/>
    </xf>
    <xf numFmtId="0" fontId="19" fillId="0" borderId="16" xfId="0" applyFont="1" applyBorder="1" applyAlignment="1">
      <alignment vertical="center"/>
    </xf>
    <xf numFmtId="0" fontId="19" fillId="18" borderId="15" xfId="0" applyFont="1" applyFill="1" applyBorder="1" applyAlignment="1">
      <alignment horizontal="center" vertical="center"/>
    </xf>
    <xf numFmtId="0" fontId="32" fillId="11" borderId="16" xfId="0" applyFont="1" applyFill="1" applyBorder="1" applyAlignment="1">
      <alignment horizontal="center" vertical="center"/>
    </xf>
    <xf numFmtId="0" fontId="19" fillId="0" borderId="17" xfId="0" applyFont="1" applyBorder="1" applyAlignment="1">
      <alignment vertical="center"/>
    </xf>
    <xf numFmtId="0" fontId="19" fillId="15" borderId="18" xfId="0" applyFont="1" applyFill="1" applyBorder="1" applyAlignment="1">
      <alignment horizontal="center" vertical="center" wrapText="1"/>
    </xf>
    <xf numFmtId="0" fontId="19" fillId="0" borderId="18" xfId="0" applyFont="1" applyBorder="1" applyAlignment="1">
      <alignment vertical="center"/>
    </xf>
    <xf numFmtId="0" fontId="19" fillId="0" borderId="19" xfId="0" applyFont="1" applyBorder="1" applyAlignment="1">
      <alignment vertical="center"/>
    </xf>
    <xf numFmtId="0" fontId="19" fillId="18" borderId="15" xfId="0" applyFont="1" applyFill="1" applyBorder="1" applyAlignment="1">
      <alignment horizontal="center" vertical="center" wrapText="1"/>
    </xf>
    <xf numFmtId="164" fontId="20" fillId="18" borderId="61" xfId="1" applyFont="1" applyFill="1" applyBorder="1" applyAlignment="1" applyProtection="1">
      <alignment vertical="center"/>
      <protection locked="0"/>
    </xf>
    <xf numFmtId="164" fontId="20" fillId="18" borderId="62" xfId="1" applyFont="1" applyFill="1" applyBorder="1" applyAlignment="1" applyProtection="1">
      <alignment vertical="center"/>
      <protection locked="0"/>
    </xf>
    <xf numFmtId="164" fontId="20" fillId="18" borderId="63" xfId="1" applyFont="1" applyFill="1" applyBorder="1" applyAlignment="1" applyProtection="1">
      <alignment vertical="center"/>
      <protection locked="0"/>
    </xf>
    <xf numFmtId="0" fontId="0" fillId="0" borderId="0" xfId="0" applyProtection="1">
      <protection locked="0"/>
    </xf>
    <xf numFmtId="164" fontId="17" fillId="0" borderId="79" xfId="1" applyFont="1" applyFill="1" applyBorder="1" applyAlignment="1">
      <alignment horizontal="center" vertical="center"/>
    </xf>
    <xf numFmtId="0" fontId="0" fillId="0" borderId="78" xfId="0" applyNumberFormat="1" applyBorder="1" applyAlignment="1" applyProtection="1">
      <alignment horizontal="center"/>
    </xf>
    <xf numFmtId="164" fontId="48" fillId="0" borderId="2" xfId="1" applyFont="1" applyFill="1" applyBorder="1" applyAlignment="1">
      <alignment horizontal="center" vertical="center" wrapText="1"/>
    </xf>
    <xf numFmtId="164" fontId="49" fillId="0" borderId="2" xfId="1" applyFont="1" applyBorder="1" applyAlignment="1">
      <alignment horizontal="center" vertical="center"/>
    </xf>
    <xf numFmtId="0" fontId="10" fillId="0" borderId="2" xfId="0" applyFont="1" applyBorder="1" applyAlignment="1">
      <alignment horizontal="justify" vertical="center" wrapText="1"/>
    </xf>
    <xf numFmtId="0" fontId="66" fillId="0" borderId="2" xfId="0" applyFont="1" applyBorder="1" applyAlignment="1">
      <alignment vertical="center" wrapText="1"/>
    </xf>
    <xf numFmtId="0" fontId="28" fillId="0" borderId="7" xfId="0" applyFont="1" applyBorder="1" applyAlignment="1" applyProtection="1">
      <alignment horizontal="left"/>
      <protection locked="0"/>
    </xf>
    <xf numFmtId="164" fontId="26" fillId="0" borderId="36" xfId="1" applyFont="1" applyFill="1" applyBorder="1" applyAlignment="1" applyProtection="1">
      <alignment horizontal="left" wrapText="1"/>
      <protection locked="0"/>
    </xf>
    <xf numFmtId="0" fontId="0" fillId="0" borderId="36" xfId="0" applyBorder="1" applyProtection="1">
      <protection locked="0"/>
    </xf>
    <xf numFmtId="0" fontId="28" fillId="0" borderId="36" xfId="0" applyFont="1" applyBorder="1" applyAlignment="1" applyProtection="1">
      <alignment vertical="center" wrapText="1"/>
      <protection locked="0"/>
    </xf>
    <xf numFmtId="0" fontId="0" fillId="0" borderId="8" xfId="0" applyBorder="1" applyProtection="1">
      <protection locked="0"/>
    </xf>
    <xf numFmtId="0" fontId="28" fillId="0" borderId="36" xfId="0" applyFont="1" applyBorder="1" applyAlignment="1" applyProtection="1">
      <alignment vertical="center"/>
      <protection locked="0"/>
    </xf>
    <xf numFmtId="0" fontId="26" fillId="0" borderId="36" xfId="0" applyFont="1" applyBorder="1" applyAlignment="1" applyProtection="1">
      <alignment vertical="center" wrapText="1"/>
      <protection locked="0"/>
    </xf>
    <xf numFmtId="0" fontId="26" fillId="0" borderId="8" xfId="0" applyFont="1" applyBorder="1" applyAlignment="1" applyProtection="1">
      <alignment vertical="center" wrapText="1"/>
      <protection locked="0"/>
    </xf>
    <xf numFmtId="0" fontId="28" fillId="0" borderId="11" xfId="0" applyFont="1" applyBorder="1" applyAlignment="1" applyProtection="1">
      <alignment horizontal="left"/>
      <protection locked="0"/>
    </xf>
    <xf numFmtId="164" fontId="71" fillId="0" borderId="0" xfId="1" applyFont="1" applyFill="1" applyBorder="1" applyAlignment="1" applyProtection="1">
      <alignment horizontal="left" wrapText="1"/>
      <protection locked="0"/>
    </xf>
    <xf numFmtId="164" fontId="26" fillId="0" borderId="0" xfId="1" applyFont="1" applyFill="1" applyBorder="1" applyAlignment="1" applyProtection="1">
      <alignment horizontal="left" wrapText="1"/>
      <protection locked="0"/>
    </xf>
    <xf numFmtId="0" fontId="0" fillId="0" borderId="0" xfId="0" applyBorder="1" applyProtection="1">
      <protection locked="0"/>
    </xf>
    <xf numFmtId="0" fontId="28" fillId="0" borderId="0" xfId="0" applyFont="1" applyBorder="1" applyAlignment="1" applyProtection="1">
      <alignment vertical="center" wrapText="1"/>
      <protection locked="0"/>
    </xf>
    <xf numFmtId="0" fontId="0" fillId="0" borderId="12" xfId="0" applyBorder="1" applyProtection="1">
      <protection locked="0"/>
    </xf>
    <xf numFmtId="0" fontId="28" fillId="0" borderId="0" xfId="0" applyFont="1" applyBorder="1" applyAlignment="1" applyProtection="1">
      <alignment vertical="center"/>
      <protection locked="0"/>
    </xf>
    <xf numFmtId="0" fontId="26" fillId="0" borderId="0" xfId="0" applyFont="1" applyBorder="1" applyAlignment="1" applyProtection="1">
      <alignment vertical="center" wrapText="1"/>
      <protection locked="0"/>
    </xf>
    <xf numFmtId="0" fontId="26" fillId="0" borderId="12" xfId="0" applyFont="1" applyBorder="1" applyAlignment="1" applyProtection="1">
      <alignment vertical="center" wrapText="1"/>
      <protection locked="0"/>
    </xf>
    <xf numFmtId="0" fontId="28" fillId="0" borderId="7" xfId="0" applyFont="1" applyBorder="1" applyAlignment="1" applyProtection="1">
      <alignment horizontal="left" vertical="center"/>
      <protection locked="0"/>
    </xf>
    <xf numFmtId="0" fontId="28" fillId="0" borderId="8" xfId="0" applyFont="1" applyBorder="1" applyAlignment="1" applyProtection="1">
      <alignment vertical="center" wrapText="1"/>
      <protection locked="0"/>
    </xf>
    <xf numFmtId="0" fontId="26" fillId="0" borderId="28" xfId="0" applyFont="1" applyBorder="1" applyAlignment="1" applyProtection="1">
      <alignment vertical="center" wrapText="1"/>
      <protection locked="0"/>
    </xf>
    <xf numFmtId="0" fontId="0" fillId="0" borderId="28" xfId="0" applyBorder="1" applyProtection="1">
      <protection locked="0"/>
    </xf>
    <xf numFmtId="0" fontId="28" fillId="0" borderId="28" xfId="0" applyFont="1" applyBorder="1" applyAlignment="1" applyProtection="1">
      <alignment vertical="center" wrapText="1"/>
      <protection locked="0"/>
    </xf>
    <xf numFmtId="0" fontId="28" fillId="0" borderId="10" xfId="0" applyFont="1" applyBorder="1" applyAlignment="1" applyProtection="1">
      <alignment vertical="center" wrapText="1"/>
      <protection locked="0"/>
    </xf>
    <xf numFmtId="0" fontId="26" fillId="0" borderId="0" xfId="0" applyFont="1" applyBorder="1" applyAlignment="1" applyProtection="1">
      <alignment horizontal="left"/>
      <protection locked="0"/>
    </xf>
    <xf numFmtId="0" fontId="28" fillId="0" borderId="0" xfId="0" applyFont="1" applyBorder="1" applyAlignment="1" applyProtection="1">
      <alignment horizontal="center" vertical="center" wrapText="1"/>
      <protection locked="0"/>
    </xf>
    <xf numFmtId="164" fontId="26" fillId="0" borderId="0" xfId="1" applyFont="1" applyBorder="1" applyAlignment="1" applyProtection="1">
      <alignment horizontal="left" vertical="center" wrapText="1"/>
      <protection locked="0"/>
    </xf>
    <xf numFmtId="0" fontId="26" fillId="0" borderId="0" xfId="0" applyFont="1" applyProtection="1">
      <protection locked="0"/>
    </xf>
    <xf numFmtId="0" fontId="81" fillId="0" borderId="0" xfId="0" applyFont="1"/>
    <xf numFmtId="0" fontId="0" fillId="0" borderId="57" xfId="0" applyBorder="1"/>
    <xf numFmtId="0" fontId="0" fillId="0" borderId="76" xfId="0" applyBorder="1"/>
    <xf numFmtId="0" fontId="23" fillId="0" borderId="0" xfId="0" applyFont="1"/>
    <xf numFmtId="0" fontId="23" fillId="0" borderId="0" xfId="0" applyFont="1" applyFill="1" applyBorder="1"/>
    <xf numFmtId="0" fontId="23" fillId="0" borderId="2" xfId="0" applyFont="1" applyBorder="1"/>
    <xf numFmtId="0" fontId="8" fillId="17" borderId="12" xfId="0" applyFont="1" applyFill="1" applyBorder="1" applyAlignment="1">
      <alignment horizontal="left" vertical="top" wrapText="1" indent="1"/>
    </xf>
    <xf numFmtId="0" fontId="8" fillId="17" borderId="10" xfId="0" applyFont="1" applyFill="1" applyBorder="1" applyAlignment="1">
      <alignment horizontal="left" vertical="top" wrapText="1" indent="1"/>
    </xf>
    <xf numFmtId="0" fontId="8" fillId="0" borderId="2" xfId="0" applyFont="1" applyBorder="1" applyAlignment="1">
      <alignment horizontal="left" vertical="center" wrapText="1"/>
    </xf>
    <xf numFmtId="0" fontId="22" fillId="0" borderId="0" xfId="0" applyFont="1" applyFill="1" applyBorder="1"/>
    <xf numFmtId="0" fontId="39" fillId="0" borderId="0" xfId="0" applyFont="1" applyFill="1"/>
    <xf numFmtId="0" fontId="0" fillId="0" borderId="0" xfId="0" applyFont="1" applyFill="1"/>
    <xf numFmtId="0" fontId="39" fillId="0" borderId="0" xfId="0" applyFont="1" applyFill="1" applyBorder="1"/>
    <xf numFmtId="0" fontId="82" fillId="0" borderId="5" xfId="0" applyFont="1" applyFill="1" applyBorder="1" applyAlignment="1">
      <alignment horizontal="left"/>
    </xf>
    <xf numFmtId="0" fontId="0" fillId="0" borderId="13" xfId="0" applyBorder="1"/>
    <xf numFmtId="0" fontId="7" fillId="0" borderId="25" xfId="0" applyFont="1" applyBorder="1" applyAlignment="1">
      <alignment horizontal="justify" vertical="top" wrapText="1"/>
    </xf>
    <xf numFmtId="0" fontId="28" fillId="0" borderId="9" xfId="0" applyFont="1" applyBorder="1" applyAlignment="1" applyProtection="1">
      <alignment horizontal="left"/>
      <protection locked="0"/>
    </xf>
    <xf numFmtId="164" fontId="49" fillId="12" borderId="2" xfId="1" applyFont="1" applyFill="1" applyBorder="1" applyAlignment="1">
      <alignment horizontal="center" vertical="center"/>
    </xf>
    <xf numFmtId="0" fontId="48" fillId="12" borderId="2" xfId="0" applyFont="1" applyFill="1" applyBorder="1" applyAlignment="1">
      <alignment horizontal="center" vertical="center"/>
    </xf>
    <xf numFmtId="0" fontId="49" fillId="12" borderId="2" xfId="0" applyFont="1" applyFill="1" applyBorder="1" applyAlignment="1">
      <alignment horizontal="center" vertical="center"/>
    </xf>
    <xf numFmtId="164" fontId="56" fillId="12" borderId="2" xfId="1" applyFont="1" applyFill="1" applyBorder="1" applyAlignment="1">
      <alignment horizontal="center" vertical="center"/>
    </xf>
    <xf numFmtId="0" fontId="48" fillId="12" borderId="2" xfId="0" applyFont="1" applyFill="1" applyBorder="1" applyAlignment="1">
      <alignment horizontal="left" wrapText="1"/>
    </xf>
    <xf numFmtId="164" fontId="14" fillId="0" borderId="2" xfId="1" applyFont="1" applyBorder="1" applyAlignment="1">
      <alignment horizontal="center" vertical="center"/>
    </xf>
    <xf numFmtId="164" fontId="14" fillId="0" borderId="2" xfId="1" applyFont="1" applyFill="1" applyBorder="1" applyAlignment="1">
      <alignment horizontal="center" vertical="center"/>
    </xf>
    <xf numFmtId="0" fontId="0" fillId="12" borderId="2" xfId="0" applyFont="1" applyFill="1" applyBorder="1" applyAlignment="1">
      <alignment horizontal="center" vertical="center"/>
    </xf>
    <xf numFmtId="164" fontId="48" fillId="12" borderId="2" xfId="1" applyFont="1" applyFill="1" applyBorder="1" applyAlignment="1">
      <alignment horizontal="center" vertical="center"/>
    </xf>
    <xf numFmtId="0" fontId="0" fillId="7" borderId="2" xfId="0" applyFill="1" applyBorder="1" applyAlignment="1">
      <alignment wrapText="1"/>
    </xf>
    <xf numFmtId="0" fontId="0" fillId="21" borderId="2" xfId="0" applyFill="1" applyBorder="1" applyAlignment="1">
      <alignment wrapText="1"/>
    </xf>
    <xf numFmtId="0" fontId="23" fillId="21" borderId="2" xfId="0" applyFont="1" applyFill="1" applyBorder="1" applyAlignment="1">
      <alignment wrapText="1"/>
    </xf>
    <xf numFmtId="0" fontId="0" fillId="21" borderId="2" xfId="0" applyFill="1" applyBorder="1" applyAlignment="1">
      <alignment vertical="center" wrapText="1"/>
    </xf>
    <xf numFmtId="0" fontId="0" fillId="7" borderId="0" xfId="0" applyFill="1"/>
    <xf numFmtId="0" fontId="0" fillId="21" borderId="0" xfId="0" applyFill="1" applyAlignment="1">
      <alignment wrapText="1"/>
    </xf>
    <xf numFmtId="0" fontId="0" fillId="27" borderId="2" xfId="0" applyFill="1" applyBorder="1" applyAlignment="1">
      <alignment vertical="center" wrapText="1"/>
    </xf>
    <xf numFmtId="0" fontId="0" fillId="28" borderId="2" xfId="0" applyFill="1" applyBorder="1" applyAlignment="1">
      <alignment vertical="center" wrapText="1"/>
    </xf>
    <xf numFmtId="0" fontId="0" fillId="0" borderId="2" xfId="0" applyFont="1" applyBorder="1"/>
    <xf numFmtId="0" fontId="58" fillId="0" borderId="2" xfId="0" applyFont="1" applyBorder="1" applyAlignment="1">
      <alignment horizontal="center" vertical="center"/>
    </xf>
    <xf numFmtId="0" fontId="58" fillId="0" borderId="5" xfId="0" applyFont="1" applyBorder="1" applyAlignment="1">
      <alignment horizontal="center" vertical="center"/>
    </xf>
    <xf numFmtId="0" fontId="48" fillId="12" borderId="5" xfId="0" applyFont="1" applyFill="1" applyBorder="1" applyAlignment="1">
      <alignment horizontal="center" vertical="center"/>
    </xf>
    <xf numFmtId="0" fontId="0" fillId="12" borderId="2" xfId="0" applyFont="1" applyFill="1" applyBorder="1"/>
    <xf numFmtId="164" fontId="48" fillId="0" borderId="5" xfId="1" applyFont="1" applyFill="1" applyBorder="1" applyAlignment="1">
      <alignment horizontal="center" vertical="center"/>
    </xf>
    <xf numFmtId="0" fontId="0" fillId="0" borderId="2" xfId="0" applyFont="1" applyFill="1" applyBorder="1"/>
    <xf numFmtId="164" fontId="48" fillId="12" borderId="5" xfId="1" applyFont="1" applyFill="1" applyBorder="1" applyAlignment="1">
      <alignment horizontal="center" vertical="center"/>
    </xf>
    <xf numFmtId="0" fontId="49" fillId="12" borderId="2" xfId="0" applyFont="1" applyFill="1" applyBorder="1" applyAlignment="1">
      <alignment horizontal="center"/>
    </xf>
    <xf numFmtId="0" fontId="0" fillId="0" borderId="0" xfId="0"/>
    <xf numFmtId="0" fontId="0" fillId="0" borderId="0" xfId="0"/>
    <xf numFmtId="0" fontId="0" fillId="0" borderId="0" xfId="0" applyProtection="1">
      <protection locked="0"/>
    </xf>
    <xf numFmtId="0" fontId="28" fillId="0" borderId="7" xfId="0" applyFont="1" applyBorder="1" applyAlignment="1" applyProtection="1">
      <alignment horizontal="left"/>
      <protection locked="0"/>
    </xf>
    <xf numFmtId="164" fontId="26" fillId="0" borderId="36" xfId="1" applyFont="1" applyFill="1" applyBorder="1" applyAlignment="1" applyProtection="1">
      <alignment horizontal="left" wrapText="1"/>
      <protection locked="0"/>
    </xf>
    <xf numFmtId="0" fontId="0" fillId="0" borderId="36" xfId="0" applyBorder="1" applyProtection="1">
      <protection locked="0"/>
    </xf>
    <xf numFmtId="0" fontId="28" fillId="0" borderId="36" xfId="0" applyFont="1" applyBorder="1" applyAlignment="1" applyProtection="1">
      <alignment vertical="center" wrapText="1"/>
      <protection locked="0"/>
    </xf>
    <xf numFmtId="0" fontId="0" fillId="0" borderId="8" xfId="0" applyBorder="1" applyProtection="1">
      <protection locked="0"/>
    </xf>
    <xf numFmtId="0" fontId="28" fillId="0" borderId="36" xfId="0" applyFont="1" applyBorder="1" applyAlignment="1" applyProtection="1">
      <alignment vertical="center"/>
      <protection locked="0"/>
    </xf>
    <xf numFmtId="0" fontId="26" fillId="0" borderId="36" xfId="0" applyFont="1" applyBorder="1" applyAlignment="1" applyProtection="1">
      <alignment vertical="center" wrapText="1"/>
      <protection locked="0"/>
    </xf>
    <xf numFmtId="0" fontId="26" fillId="0" borderId="8" xfId="0" applyFont="1" applyBorder="1" applyAlignment="1" applyProtection="1">
      <alignment vertical="center" wrapText="1"/>
      <protection locked="0"/>
    </xf>
    <xf numFmtId="0" fontId="28" fillId="0" borderId="11" xfId="0" applyFont="1" applyBorder="1" applyAlignment="1" applyProtection="1">
      <alignment horizontal="left"/>
      <protection locked="0"/>
    </xf>
    <xf numFmtId="164" fontId="71" fillId="0" borderId="0" xfId="1" applyFont="1" applyFill="1" applyBorder="1" applyAlignment="1" applyProtection="1">
      <alignment horizontal="left" wrapText="1"/>
      <protection locked="0"/>
    </xf>
    <xf numFmtId="164" fontId="26" fillId="0" borderId="0" xfId="1" applyFont="1" applyFill="1" applyBorder="1" applyAlignment="1" applyProtection="1">
      <alignment horizontal="left" wrapText="1"/>
      <protection locked="0"/>
    </xf>
    <xf numFmtId="0" fontId="0" fillId="0" borderId="0" xfId="0" applyBorder="1" applyProtection="1">
      <protection locked="0"/>
    </xf>
    <xf numFmtId="0" fontId="28" fillId="0" borderId="0" xfId="0" applyFont="1" applyBorder="1" applyAlignment="1" applyProtection="1">
      <alignment vertical="center" wrapText="1"/>
      <protection locked="0"/>
    </xf>
    <xf numFmtId="0" fontId="0" fillId="0" borderId="12" xfId="0" applyBorder="1" applyProtection="1">
      <protection locked="0"/>
    </xf>
    <xf numFmtId="0" fontId="28" fillId="0" borderId="0" xfId="0" applyFont="1" applyBorder="1" applyAlignment="1" applyProtection="1">
      <alignment vertical="center"/>
      <protection locked="0"/>
    </xf>
    <xf numFmtId="0" fontId="26" fillId="0" borderId="0" xfId="0" applyFont="1" applyBorder="1" applyAlignment="1" applyProtection="1">
      <alignment vertical="center" wrapText="1"/>
      <protection locked="0"/>
    </xf>
    <xf numFmtId="0" fontId="26" fillId="0" borderId="12" xfId="0" applyFont="1" applyBorder="1" applyAlignment="1" applyProtection="1">
      <alignment vertical="center" wrapText="1"/>
      <protection locked="0"/>
    </xf>
    <xf numFmtId="0" fontId="28" fillId="0" borderId="7" xfId="0" applyFont="1" applyBorder="1" applyAlignment="1" applyProtection="1">
      <alignment horizontal="left" vertical="center"/>
      <protection locked="0"/>
    </xf>
    <xf numFmtId="0" fontId="26" fillId="0" borderId="28" xfId="0" applyFont="1" applyBorder="1" applyAlignment="1" applyProtection="1">
      <alignment vertical="center" wrapText="1"/>
      <protection locked="0"/>
    </xf>
    <xf numFmtId="0" fontId="0" fillId="0" borderId="28" xfId="0" applyBorder="1" applyProtection="1">
      <protection locked="0"/>
    </xf>
    <xf numFmtId="0" fontId="28" fillId="0" borderId="28" xfId="0" applyFont="1" applyBorder="1" applyAlignment="1" applyProtection="1">
      <alignment vertical="center" wrapText="1"/>
      <protection locked="0"/>
    </xf>
    <xf numFmtId="0" fontId="28" fillId="0" borderId="10" xfId="0" applyFont="1" applyBorder="1" applyAlignment="1" applyProtection="1">
      <alignment vertical="center" wrapText="1"/>
      <protection locked="0"/>
    </xf>
    <xf numFmtId="0" fontId="26" fillId="0" borderId="0" xfId="0" applyFont="1" applyBorder="1" applyAlignment="1" applyProtection="1">
      <alignment horizontal="left"/>
      <protection locked="0"/>
    </xf>
    <xf numFmtId="0" fontId="28" fillId="0" borderId="0" xfId="0" applyFont="1" applyBorder="1" applyAlignment="1" applyProtection="1">
      <alignment horizontal="center" vertical="center" wrapText="1"/>
      <protection locked="0"/>
    </xf>
    <xf numFmtId="164" fontId="26" fillId="0" borderId="0" xfId="1" applyFont="1" applyBorder="1" applyAlignment="1" applyProtection="1">
      <alignment horizontal="left" vertical="center" wrapText="1"/>
      <protection locked="0"/>
    </xf>
    <xf numFmtId="0" fontId="26" fillId="0" borderId="0" xfId="0" applyFont="1" applyProtection="1">
      <protection locked="0"/>
    </xf>
    <xf numFmtId="0" fontId="28" fillId="0" borderId="9" xfId="0" applyFont="1" applyBorder="1" applyAlignment="1" applyProtection="1">
      <alignment horizontal="left"/>
      <protection locked="0"/>
    </xf>
    <xf numFmtId="0" fontId="0" fillId="0" borderId="0" xfId="0" applyProtection="1">
      <protection locked="0"/>
    </xf>
    <xf numFmtId="0" fontId="28" fillId="0" borderId="7" xfId="0" applyFont="1" applyBorder="1" applyAlignment="1" applyProtection="1">
      <alignment horizontal="left"/>
      <protection locked="0"/>
    </xf>
    <xf numFmtId="164" fontId="26" fillId="0" borderId="36" xfId="1" applyFont="1" applyFill="1" applyBorder="1" applyAlignment="1" applyProtection="1">
      <alignment horizontal="left" wrapText="1"/>
      <protection locked="0"/>
    </xf>
    <xf numFmtId="0" fontId="0" fillId="0" borderId="36" xfId="0" applyBorder="1" applyProtection="1">
      <protection locked="0"/>
    </xf>
    <xf numFmtId="0" fontId="28" fillId="0" borderId="36" xfId="0" applyFont="1" applyBorder="1" applyAlignment="1" applyProtection="1">
      <alignment vertical="center" wrapText="1"/>
      <protection locked="0"/>
    </xf>
    <xf numFmtId="0" fontId="0" fillId="0" borderId="8" xfId="0" applyBorder="1" applyProtection="1">
      <protection locked="0"/>
    </xf>
    <xf numFmtId="0" fontId="28" fillId="0" borderId="36" xfId="0" applyFont="1" applyBorder="1" applyAlignment="1" applyProtection="1">
      <alignment vertical="center"/>
      <protection locked="0"/>
    </xf>
    <xf numFmtId="0" fontId="26" fillId="0" borderId="36" xfId="0" applyFont="1" applyBorder="1" applyAlignment="1" applyProtection="1">
      <alignment vertical="center" wrapText="1"/>
      <protection locked="0"/>
    </xf>
    <xf numFmtId="0" fontId="26" fillId="0" borderId="8" xfId="0" applyFont="1" applyBorder="1" applyAlignment="1" applyProtection="1">
      <alignment vertical="center" wrapText="1"/>
      <protection locked="0"/>
    </xf>
    <xf numFmtId="0" fontId="28" fillId="0" borderId="11" xfId="0" applyFont="1" applyBorder="1" applyAlignment="1" applyProtection="1">
      <alignment horizontal="left"/>
      <protection locked="0"/>
    </xf>
    <xf numFmtId="164" fontId="71" fillId="0" borderId="0" xfId="1" applyFont="1" applyFill="1" applyBorder="1" applyAlignment="1" applyProtection="1">
      <alignment horizontal="left" wrapText="1"/>
      <protection locked="0"/>
    </xf>
    <xf numFmtId="164" fontId="26" fillId="0" borderId="0" xfId="1" applyFont="1" applyFill="1" applyBorder="1" applyAlignment="1" applyProtection="1">
      <alignment horizontal="left" wrapText="1"/>
      <protection locked="0"/>
    </xf>
    <xf numFmtId="0" fontId="0" fillId="0" borderId="0" xfId="0" applyBorder="1" applyProtection="1">
      <protection locked="0"/>
    </xf>
    <xf numFmtId="0" fontId="28" fillId="0" borderId="0" xfId="0" applyFont="1" applyBorder="1" applyAlignment="1" applyProtection="1">
      <alignment vertical="center" wrapText="1"/>
      <protection locked="0"/>
    </xf>
    <xf numFmtId="0" fontId="0" fillId="0" borderId="12" xfId="0" applyBorder="1" applyProtection="1">
      <protection locked="0"/>
    </xf>
    <xf numFmtId="0" fontId="28" fillId="0" borderId="0" xfId="0" applyFont="1" applyBorder="1" applyAlignment="1" applyProtection="1">
      <alignment vertical="center"/>
      <protection locked="0"/>
    </xf>
    <xf numFmtId="0" fontId="26" fillId="0" borderId="0" xfId="0" applyFont="1" applyBorder="1" applyAlignment="1" applyProtection="1">
      <alignment vertical="center" wrapText="1"/>
      <protection locked="0"/>
    </xf>
    <xf numFmtId="0" fontId="26" fillId="0" borderId="12" xfId="0" applyFont="1" applyBorder="1" applyAlignment="1" applyProtection="1">
      <alignment vertical="center" wrapText="1"/>
      <protection locked="0"/>
    </xf>
    <xf numFmtId="0" fontId="28" fillId="0" borderId="7" xfId="0" applyFont="1" applyBorder="1" applyAlignment="1" applyProtection="1">
      <alignment horizontal="left" vertical="center"/>
      <protection locked="0"/>
    </xf>
    <xf numFmtId="0" fontId="28" fillId="0" borderId="8" xfId="0" applyFont="1" applyBorder="1" applyAlignment="1" applyProtection="1">
      <alignment vertical="center" wrapText="1"/>
      <protection locked="0"/>
    </xf>
    <xf numFmtId="0" fontId="26" fillId="0" borderId="28" xfId="0" applyFont="1" applyBorder="1" applyAlignment="1" applyProtection="1">
      <alignment vertical="center" wrapText="1"/>
      <protection locked="0"/>
    </xf>
    <xf numFmtId="0" fontId="0" fillId="0" borderId="28" xfId="0" applyBorder="1" applyProtection="1">
      <protection locked="0"/>
    </xf>
    <xf numFmtId="0" fontId="28" fillId="0" borderId="28" xfId="0" applyFont="1" applyBorder="1" applyAlignment="1" applyProtection="1">
      <alignment vertical="center" wrapText="1"/>
      <protection locked="0"/>
    </xf>
    <xf numFmtId="0" fontId="28" fillId="0" borderId="10" xfId="0" applyFont="1" applyBorder="1" applyAlignment="1" applyProtection="1">
      <alignment vertical="center" wrapText="1"/>
      <protection locked="0"/>
    </xf>
    <xf numFmtId="0" fontId="26" fillId="0" borderId="0" xfId="0" applyFont="1" applyBorder="1" applyAlignment="1" applyProtection="1">
      <alignment horizontal="left"/>
      <protection locked="0"/>
    </xf>
    <xf numFmtId="0" fontId="28" fillId="0" borderId="0" xfId="0" applyFont="1" applyBorder="1" applyAlignment="1" applyProtection="1">
      <alignment horizontal="center" vertical="center" wrapText="1"/>
      <protection locked="0"/>
    </xf>
    <xf numFmtId="164" fontId="26" fillId="0" borderId="0" xfId="1" applyFont="1" applyBorder="1" applyAlignment="1" applyProtection="1">
      <alignment horizontal="left" vertical="center" wrapText="1"/>
      <protection locked="0"/>
    </xf>
    <xf numFmtId="0" fontId="26" fillId="0" borderId="0" xfId="0" applyFont="1" applyProtection="1">
      <protection locked="0"/>
    </xf>
    <xf numFmtId="0" fontId="28" fillId="0" borderId="9" xfId="0" applyFont="1" applyBorder="1" applyAlignment="1" applyProtection="1">
      <alignment horizontal="left"/>
      <protection locked="0"/>
    </xf>
    <xf numFmtId="0" fontId="0" fillId="0" borderId="0" xfId="0" applyProtection="1">
      <protection locked="0"/>
    </xf>
    <xf numFmtId="0" fontId="28" fillId="0" borderId="7" xfId="0" applyFont="1" applyBorder="1" applyAlignment="1" applyProtection="1">
      <alignment horizontal="left"/>
      <protection locked="0"/>
    </xf>
    <xf numFmtId="164" fontId="26" fillId="0" borderId="36" xfId="1" applyFont="1" applyFill="1" applyBorder="1" applyAlignment="1" applyProtection="1">
      <alignment horizontal="left" wrapText="1"/>
      <protection locked="0"/>
    </xf>
    <xf numFmtId="0" fontId="0" fillId="0" borderId="36" xfId="0" applyBorder="1" applyProtection="1">
      <protection locked="0"/>
    </xf>
    <xf numFmtId="0" fontId="28" fillId="0" borderId="36" xfId="0" applyFont="1" applyBorder="1" applyAlignment="1" applyProtection="1">
      <alignment vertical="center" wrapText="1"/>
      <protection locked="0"/>
    </xf>
    <xf numFmtId="0" fontId="0" fillId="0" borderId="8" xfId="0" applyBorder="1" applyProtection="1">
      <protection locked="0"/>
    </xf>
    <xf numFmtId="0" fontId="28" fillId="0" borderId="36" xfId="0" applyFont="1" applyBorder="1" applyAlignment="1" applyProtection="1">
      <alignment vertical="center"/>
      <protection locked="0"/>
    </xf>
    <xf numFmtId="0" fontId="26" fillId="0" borderId="36" xfId="0" applyFont="1" applyBorder="1" applyAlignment="1" applyProtection="1">
      <alignment vertical="center" wrapText="1"/>
      <protection locked="0"/>
    </xf>
    <xf numFmtId="0" fontId="26" fillId="0" borderId="8" xfId="0" applyFont="1" applyBorder="1" applyAlignment="1" applyProtection="1">
      <alignment vertical="center" wrapText="1"/>
      <protection locked="0"/>
    </xf>
    <xf numFmtId="0" fontId="28" fillId="0" borderId="11" xfId="0" applyFont="1" applyBorder="1" applyAlignment="1" applyProtection="1">
      <alignment horizontal="left"/>
      <protection locked="0"/>
    </xf>
    <xf numFmtId="164" fontId="71" fillId="0" borderId="0" xfId="1" applyFont="1" applyFill="1" applyBorder="1" applyAlignment="1" applyProtection="1">
      <alignment horizontal="left" wrapText="1"/>
      <protection locked="0"/>
    </xf>
    <xf numFmtId="164" fontId="26" fillId="0" borderId="0" xfId="1" applyFont="1" applyFill="1" applyBorder="1" applyAlignment="1" applyProtection="1">
      <alignment horizontal="left" wrapText="1"/>
      <protection locked="0"/>
    </xf>
    <xf numFmtId="0" fontId="0" fillId="0" borderId="0" xfId="0" applyBorder="1" applyProtection="1">
      <protection locked="0"/>
    </xf>
    <xf numFmtId="0" fontId="28" fillId="0" borderId="0" xfId="0" applyFont="1" applyBorder="1" applyAlignment="1" applyProtection="1">
      <alignment vertical="center" wrapText="1"/>
      <protection locked="0"/>
    </xf>
    <xf numFmtId="0" fontId="0" fillId="0" borderId="12" xfId="0" applyBorder="1" applyProtection="1">
      <protection locked="0"/>
    </xf>
    <xf numFmtId="0" fontId="28" fillId="0" borderId="0" xfId="0" applyFont="1" applyBorder="1" applyAlignment="1" applyProtection="1">
      <alignment vertical="center"/>
      <protection locked="0"/>
    </xf>
    <xf numFmtId="0" fontId="26" fillId="0" borderId="0" xfId="0" applyFont="1" applyBorder="1" applyAlignment="1" applyProtection="1">
      <alignment vertical="center" wrapText="1"/>
      <protection locked="0"/>
    </xf>
    <xf numFmtId="0" fontId="26" fillId="0" borderId="12" xfId="0" applyFont="1" applyBorder="1" applyAlignment="1" applyProtection="1">
      <alignment vertical="center" wrapText="1"/>
      <protection locked="0"/>
    </xf>
    <xf numFmtId="0" fontId="28" fillId="0" borderId="7" xfId="0" applyFont="1" applyBorder="1" applyAlignment="1" applyProtection="1">
      <alignment horizontal="left" vertical="center"/>
      <protection locked="0"/>
    </xf>
    <xf numFmtId="0" fontId="26" fillId="0" borderId="28" xfId="0" applyFont="1" applyBorder="1" applyAlignment="1" applyProtection="1">
      <alignment vertical="center" wrapText="1"/>
      <protection locked="0"/>
    </xf>
    <xf numFmtId="0" fontId="26" fillId="0" borderId="0" xfId="0" applyFont="1" applyBorder="1" applyAlignment="1" applyProtection="1">
      <alignment horizontal="left"/>
      <protection locked="0"/>
    </xf>
    <xf numFmtId="0" fontId="28" fillId="0" borderId="0" xfId="0" applyFont="1" applyBorder="1" applyAlignment="1" applyProtection="1">
      <alignment horizontal="center" vertical="center" wrapText="1"/>
      <protection locked="0"/>
    </xf>
    <xf numFmtId="164" fontId="26" fillId="0" borderId="0" xfId="1" applyFont="1" applyBorder="1" applyAlignment="1" applyProtection="1">
      <alignment horizontal="left" vertical="center" wrapText="1"/>
      <protection locked="0"/>
    </xf>
    <xf numFmtId="0" fontId="26" fillId="0" borderId="0" xfId="0" applyFont="1" applyProtection="1">
      <protection locked="0"/>
    </xf>
    <xf numFmtId="0" fontId="28" fillId="0" borderId="9" xfId="0" applyFont="1" applyBorder="1" applyAlignment="1" applyProtection="1">
      <alignment horizontal="left"/>
      <protection locked="0"/>
    </xf>
    <xf numFmtId="0" fontId="0" fillId="0" borderId="0" xfId="0" applyProtection="1">
      <protection locked="0"/>
    </xf>
    <xf numFmtId="0" fontId="28" fillId="0" borderId="7" xfId="0" applyFont="1" applyBorder="1" applyAlignment="1" applyProtection="1">
      <alignment horizontal="left"/>
      <protection locked="0"/>
    </xf>
    <xf numFmtId="164" fontId="26" fillId="0" borderId="36" xfId="1" applyFont="1" applyFill="1" applyBorder="1" applyAlignment="1" applyProtection="1">
      <alignment horizontal="left" wrapText="1"/>
      <protection locked="0"/>
    </xf>
    <xf numFmtId="0" fontId="0" fillId="0" borderId="36" xfId="0" applyBorder="1" applyProtection="1">
      <protection locked="0"/>
    </xf>
    <xf numFmtId="0" fontId="28" fillId="0" borderId="36" xfId="0" applyFont="1" applyBorder="1" applyAlignment="1" applyProtection="1">
      <alignment vertical="center" wrapText="1"/>
      <protection locked="0"/>
    </xf>
    <xf numFmtId="0" fontId="0" fillId="0" borderId="8" xfId="0" applyBorder="1" applyProtection="1">
      <protection locked="0"/>
    </xf>
    <xf numFmtId="0" fontId="28" fillId="0" borderId="36" xfId="0" applyFont="1" applyBorder="1" applyAlignment="1" applyProtection="1">
      <alignment vertical="center"/>
      <protection locked="0"/>
    </xf>
    <xf numFmtId="0" fontId="26" fillId="0" borderId="36" xfId="0" applyFont="1" applyBorder="1" applyAlignment="1" applyProtection="1">
      <alignment vertical="center" wrapText="1"/>
      <protection locked="0"/>
    </xf>
    <xf numFmtId="0" fontId="26" fillId="0" borderId="8" xfId="0" applyFont="1" applyBorder="1" applyAlignment="1" applyProtection="1">
      <alignment vertical="center" wrapText="1"/>
      <protection locked="0"/>
    </xf>
    <xf numFmtId="0" fontId="0" fillId="0" borderId="0" xfId="0" applyBorder="1" applyProtection="1">
      <protection locked="0"/>
    </xf>
    <xf numFmtId="0" fontId="26" fillId="0" borderId="0" xfId="0" applyFont="1" applyBorder="1" applyAlignment="1" applyProtection="1">
      <alignment vertical="center" wrapText="1"/>
      <protection locked="0"/>
    </xf>
    <xf numFmtId="0" fontId="28" fillId="0" borderId="7" xfId="0" applyFont="1" applyBorder="1" applyAlignment="1" applyProtection="1">
      <alignment horizontal="left" vertical="center"/>
      <protection locked="0"/>
    </xf>
    <xf numFmtId="0" fontId="26" fillId="0" borderId="28" xfId="0" applyFont="1" applyBorder="1" applyAlignment="1" applyProtection="1">
      <alignment vertical="center" wrapText="1"/>
      <protection locked="0"/>
    </xf>
    <xf numFmtId="0" fontId="0" fillId="0" borderId="28" xfId="0" applyBorder="1" applyProtection="1">
      <protection locked="0"/>
    </xf>
    <xf numFmtId="0" fontId="28" fillId="0" borderId="28" xfId="0" applyFont="1" applyBorder="1" applyAlignment="1" applyProtection="1">
      <alignment vertical="center" wrapText="1"/>
      <protection locked="0"/>
    </xf>
    <xf numFmtId="0" fontId="28" fillId="0" borderId="10" xfId="0" applyFont="1" applyBorder="1" applyAlignment="1" applyProtection="1">
      <alignment vertical="center" wrapText="1"/>
      <protection locked="0"/>
    </xf>
    <xf numFmtId="0" fontId="26" fillId="0" borderId="0" xfId="0" applyFont="1" applyBorder="1" applyAlignment="1" applyProtection="1">
      <alignment horizontal="left"/>
      <protection locked="0"/>
    </xf>
    <xf numFmtId="0" fontId="28" fillId="0" borderId="0" xfId="0" applyFont="1" applyBorder="1" applyAlignment="1" applyProtection="1">
      <alignment horizontal="center" vertical="center" wrapText="1"/>
      <protection locked="0"/>
    </xf>
    <xf numFmtId="164" fontId="26" fillId="0" borderId="0" xfId="1" applyFont="1" applyBorder="1" applyAlignment="1" applyProtection="1">
      <alignment horizontal="left" vertical="center" wrapText="1"/>
      <protection locked="0"/>
    </xf>
    <xf numFmtId="0" fontId="26" fillId="0" borderId="0" xfId="0" applyFont="1" applyProtection="1">
      <protection locked="0"/>
    </xf>
    <xf numFmtId="0" fontId="28" fillId="0" borderId="9" xfId="0" applyFont="1" applyBorder="1" applyAlignment="1" applyProtection="1">
      <alignment horizontal="left"/>
      <protection locked="0"/>
    </xf>
    <xf numFmtId="0" fontId="95" fillId="0" borderId="11" xfId="0" applyFont="1" applyBorder="1" applyAlignment="1" applyProtection="1">
      <alignment horizontal="left"/>
      <protection locked="0"/>
    </xf>
    <xf numFmtId="0" fontId="96" fillId="0" borderId="0" xfId="0" applyFont="1" applyAlignment="1" applyProtection="1">
      <alignment horizontal="left" wrapText="1"/>
      <protection locked="0"/>
    </xf>
    <xf numFmtId="0" fontId="94" fillId="0" borderId="0" xfId="0" applyFont="1" applyAlignment="1" applyProtection="1">
      <alignment horizontal="left" wrapText="1"/>
      <protection locked="0"/>
    </xf>
    <xf numFmtId="0" fontId="0" fillId="0" borderId="0" xfId="0" applyFont="1" applyProtection="1">
      <protection locked="0"/>
    </xf>
    <xf numFmtId="0" fontId="95" fillId="0" borderId="0" xfId="0" applyFont="1" applyAlignment="1" applyProtection="1">
      <alignment vertical="center" wrapText="1"/>
      <protection locked="0"/>
    </xf>
    <xf numFmtId="0" fontId="0" fillId="0" borderId="12" xfId="0" applyFont="1" applyBorder="1" applyProtection="1">
      <protection locked="0"/>
    </xf>
    <xf numFmtId="0" fontId="95" fillId="0" borderId="0" xfId="0" applyFont="1" applyAlignment="1" applyProtection="1">
      <alignment vertical="center"/>
      <protection locked="0"/>
    </xf>
    <xf numFmtId="0" fontId="94" fillId="0" borderId="0" xfId="0" applyFont="1" applyAlignment="1" applyProtection="1">
      <alignment vertical="center" wrapText="1"/>
      <protection locked="0"/>
    </xf>
    <xf numFmtId="0" fontId="94" fillId="0" borderId="12" xfId="0" applyFont="1" applyBorder="1" applyAlignment="1" applyProtection="1">
      <alignment vertical="center" wrapText="1"/>
      <protection locked="0"/>
    </xf>
    <xf numFmtId="0" fontId="0" fillId="0" borderId="0" xfId="0" applyProtection="1">
      <protection locked="0"/>
    </xf>
    <xf numFmtId="0" fontId="28" fillId="0" borderId="7" xfId="0" applyFont="1" applyBorder="1" applyAlignment="1" applyProtection="1">
      <alignment horizontal="left"/>
      <protection locked="0"/>
    </xf>
    <xf numFmtId="164" fontId="26" fillId="0" borderId="36" xfId="1" applyFont="1" applyFill="1" applyBorder="1" applyAlignment="1" applyProtection="1">
      <alignment horizontal="left" wrapText="1"/>
      <protection locked="0"/>
    </xf>
    <xf numFmtId="0" fontId="0" fillId="0" borderId="36" xfId="0" applyBorder="1" applyProtection="1">
      <protection locked="0"/>
    </xf>
    <xf numFmtId="0" fontId="28" fillId="0" borderId="36" xfId="0" applyFont="1" applyBorder="1" applyAlignment="1" applyProtection="1">
      <alignment vertical="center" wrapText="1"/>
      <protection locked="0"/>
    </xf>
    <xf numFmtId="0" fontId="0" fillId="0" borderId="8" xfId="0" applyBorder="1" applyProtection="1">
      <protection locked="0"/>
    </xf>
    <xf numFmtId="0" fontId="28" fillId="0" borderId="36" xfId="0" applyFont="1" applyBorder="1" applyAlignment="1" applyProtection="1">
      <alignment vertical="center"/>
      <protection locked="0"/>
    </xf>
    <xf numFmtId="0" fontId="26" fillId="0" borderId="36" xfId="0" applyFont="1" applyBorder="1" applyAlignment="1" applyProtection="1">
      <alignment vertical="center" wrapText="1"/>
      <protection locked="0"/>
    </xf>
    <xf numFmtId="0" fontId="26" fillId="0" borderId="8" xfId="0" applyFont="1" applyBorder="1" applyAlignment="1" applyProtection="1">
      <alignment vertical="center" wrapText="1"/>
      <protection locked="0"/>
    </xf>
    <xf numFmtId="0" fontId="28" fillId="0" borderId="11" xfId="0" applyFont="1" applyBorder="1" applyAlignment="1" applyProtection="1">
      <alignment horizontal="left"/>
      <protection locked="0"/>
    </xf>
    <xf numFmtId="164" fontId="71" fillId="0" borderId="0" xfId="1" applyFont="1" applyFill="1" applyBorder="1" applyAlignment="1" applyProtection="1">
      <alignment horizontal="left" wrapText="1"/>
      <protection locked="0"/>
    </xf>
    <xf numFmtId="164" fontId="26" fillId="0" borderId="0" xfId="1" applyFont="1" applyFill="1" applyBorder="1" applyAlignment="1" applyProtection="1">
      <alignment horizontal="left" wrapText="1"/>
      <protection locked="0"/>
    </xf>
    <xf numFmtId="0" fontId="0" fillId="0" borderId="0" xfId="0" applyBorder="1" applyProtection="1">
      <protection locked="0"/>
    </xf>
    <xf numFmtId="0" fontId="28" fillId="0" borderId="0" xfId="0" applyFont="1" applyBorder="1" applyAlignment="1" applyProtection="1">
      <alignment vertical="center" wrapText="1"/>
      <protection locked="0"/>
    </xf>
    <xf numFmtId="0" fontId="0" fillId="0" borderId="12" xfId="0" applyBorder="1" applyProtection="1">
      <protection locked="0"/>
    </xf>
    <xf numFmtId="0" fontId="28" fillId="0" borderId="0" xfId="0" applyFont="1" applyBorder="1" applyAlignment="1" applyProtection="1">
      <alignment vertical="center"/>
      <protection locked="0"/>
    </xf>
    <xf numFmtId="0" fontId="26" fillId="0" borderId="0" xfId="0" applyFont="1" applyBorder="1" applyAlignment="1" applyProtection="1">
      <alignment vertical="center" wrapText="1"/>
      <protection locked="0"/>
    </xf>
    <xf numFmtId="0" fontId="26" fillId="0" borderId="12" xfId="0" applyFont="1" applyBorder="1" applyAlignment="1" applyProtection="1">
      <alignment vertical="center" wrapText="1"/>
      <protection locked="0"/>
    </xf>
    <xf numFmtId="0" fontId="28" fillId="0" borderId="7" xfId="0" applyFont="1" applyBorder="1" applyAlignment="1" applyProtection="1">
      <alignment horizontal="left" vertical="center"/>
      <protection locked="0"/>
    </xf>
    <xf numFmtId="0" fontId="26" fillId="0" borderId="28" xfId="0" applyFont="1" applyBorder="1" applyAlignment="1" applyProtection="1">
      <alignment vertical="center" wrapText="1"/>
      <protection locked="0"/>
    </xf>
    <xf numFmtId="0" fontId="26" fillId="0" borderId="0" xfId="0" applyFont="1" applyBorder="1" applyAlignment="1" applyProtection="1">
      <alignment horizontal="left"/>
      <protection locked="0"/>
    </xf>
    <xf numFmtId="0" fontId="28" fillId="0" borderId="0" xfId="0" applyFont="1" applyBorder="1" applyAlignment="1" applyProtection="1">
      <alignment horizontal="center" vertical="center" wrapText="1"/>
      <protection locked="0"/>
    </xf>
    <xf numFmtId="164" fontId="26" fillId="0" borderId="0" xfId="1" applyFont="1" applyBorder="1" applyAlignment="1" applyProtection="1">
      <alignment horizontal="left" vertical="center" wrapText="1"/>
      <protection locked="0"/>
    </xf>
    <xf numFmtId="0" fontId="26" fillId="0" borderId="0" xfId="0" applyFont="1" applyProtection="1">
      <protection locked="0"/>
    </xf>
    <xf numFmtId="0" fontId="28" fillId="0" borderId="9" xfId="0" applyFont="1" applyBorder="1" applyAlignment="1" applyProtection="1">
      <alignment horizontal="left"/>
      <protection locked="0"/>
    </xf>
    <xf numFmtId="0" fontId="0" fillId="0" borderId="0" xfId="0" applyProtection="1">
      <protection locked="0"/>
    </xf>
    <xf numFmtId="0" fontId="28" fillId="0" borderId="7" xfId="0" applyFont="1" applyBorder="1" applyAlignment="1" applyProtection="1">
      <alignment horizontal="left"/>
      <protection locked="0"/>
    </xf>
    <xf numFmtId="164" fontId="26" fillId="0" borderId="36" xfId="1" applyFont="1" applyFill="1" applyBorder="1" applyAlignment="1" applyProtection="1">
      <alignment horizontal="left" wrapText="1"/>
      <protection locked="0"/>
    </xf>
    <xf numFmtId="0" fontId="0" fillId="0" borderId="36" xfId="0" applyBorder="1" applyProtection="1">
      <protection locked="0"/>
    </xf>
    <xf numFmtId="0" fontId="28" fillId="0" borderId="36" xfId="0" applyFont="1" applyBorder="1" applyAlignment="1" applyProtection="1">
      <alignment vertical="center" wrapText="1"/>
      <protection locked="0"/>
    </xf>
    <xf numFmtId="0" fontId="0" fillId="0" borderId="8" xfId="0" applyBorder="1" applyProtection="1">
      <protection locked="0"/>
    </xf>
    <xf numFmtId="0" fontId="28" fillId="0" borderId="36" xfId="0" applyFont="1" applyBorder="1" applyAlignment="1" applyProtection="1">
      <alignment vertical="center"/>
      <protection locked="0"/>
    </xf>
    <xf numFmtId="0" fontId="26" fillId="0" borderId="36" xfId="0" applyFont="1" applyBorder="1" applyAlignment="1" applyProtection="1">
      <alignment vertical="center" wrapText="1"/>
      <protection locked="0"/>
    </xf>
    <xf numFmtId="0" fontId="26" fillId="0" borderId="8" xfId="0" applyFont="1" applyBorder="1" applyAlignment="1" applyProtection="1">
      <alignment vertical="center" wrapText="1"/>
      <protection locked="0"/>
    </xf>
    <xf numFmtId="0" fontId="28" fillId="0" borderId="11" xfId="0" applyFont="1" applyBorder="1" applyAlignment="1" applyProtection="1">
      <alignment horizontal="left"/>
      <protection locked="0"/>
    </xf>
    <xf numFmtId="164" fontId="71" fillId="0" borderId="0" xfId="1" applyFont="1" applyFill="1" applyBorder="1" applyAlignment="1" applyProtection="1">
      <alignment horizontal="left" wrapText="1"/>
      <protection locked="0"/>
    </xf>
    <xf numFmtId="164" fontId="26" fillId="0" borderId="0" xfId="1" applyFont="1" applyFill="1" applyBorder="1" applyAlignment="1" applyProtection="1">
      <alignment horizontal="left" wrapText="1"/>
      <protection locked="0"/>
    </xf>
    <xf numFmtId="0" fontId="0" fillId="0" borderId="0" xfId="0" applyBorder="1" applyProtection="1">
      <protection locked="0"/>
    </xf>
    <xf numFmtId="0" fontId="28" fillId="0" borderId="0" xfId="0" applyFont="1" applyBorder="1" applyAlignment="1" applyProtection="1">
      <alignment vertical="center" wrapText="1"/>
      <protection locked="0"/>
    </xf>
    <xf numFmtId="0" fontId="0" fillId="0" borderId="12" xfId="0" applyBorder="1" applyProtection="1">
      <protection locked="0"/>
    </xf>
    <xf numFmtId="0" fontId="28" fillId="0" borderId="0" xfId="0" applyFont="1" applyBorder="1" applyAlignment="1" applyProtection="1">
      <alignment vertical="center"/>
      <protection locked="0"/>
    </xf>
    <xf numFmtId="0" fontId="26" fillId="0" borderId="0" xfId="0" applyFont="1" applyBorder="1" applyAlignment="1" applyProtection="1">
      <alignment vertical="center" wrapText="1"/>
      <protection locked="0"/>
    </xf>
    <xf numFmtId="0" fontId="26" fillId="0" borderId="12" xfId="0" applyFont="1" applyBorder="1" applyAlignment="1" applyProtection="1">
      <alignment vertical="center" wrapText="1"/>
      <protection locked="0"/>
    </xf>
    <xf numFmtId="0" fontId="28" fillId="0" borderId="7" xfId="0" applyFont="1" applyBorder="1" applyAlignment="1" applyProtection="1">
      <alignment horizontal="left" vertical="center"/>
      <protection locked="0"/>
    </xf>
    <xf numFmtId="0" fontId="26" fillId="0" borderId="28" xfId="0" applyFont="1" applyBorder="1" applyAlignment="1" applyProtection="1">
      <alignment vertical="center" wrapText="1"/>
      <protection locked="0"/>
    </xf>
    <xf numFmtId="0" fontId="26" fillId="0" borderId="0" xfId="0" applyFont="1" applyBorder="1" applyAlignment="1" applyProtection="1">
      <alignment horizontal="left"/>
      <protection locked="0"/>
    </xf>
    <xf numFmtId="0" fontId="28" fillId="0" borderId="0" xfId="0" applyFont="1" applyBorder="1" applyAlignment="1" applyProtection="1">
      <alignment horizontal="center" vertical="center" wrapText="1"/>
      <protection locked="0"/>
    </xf>
    <xf numFmtId="164" fontId="26" fillId="0" borderId="0" xfId="1" applyFont="1" applyBorder="1" applyAlignment="1" applyProtection="1">
      <alignment horizontal="left" vertical="center" wrapText="1"/>
      <protection locked="0"/>
    </xf>
    <xf numFmtId="0" fontId="26" fillId="0" borderId="0" xfId="0" applyFont="1" applyProtection="1">
      <protection locked="0"/>
    </xf>
    <xf numFmtId="0" fontId="28" fillId="0" borderId="9" xfId="0" applyFont="1" applyBorder="1" applyAlignment="1" applyProtection="1">
      <alignment horizontal="left"/>
      <protection locked="0"/>
    </xf>
    <xf numFmtId="0" fontId="0" fillId="0" borderId="0" xfId="0" applyProtection="1">
      <protection locked="0"/>
    </xf>
    <xf numFmtId="0" fontId="28" fillId="0" borderId="7" xfId="0" applyFont="1" applyBorder="1" applyAlignment="1" applyProtection="1">
      <alignment horizontal="left"/>
      <protection locked="0"/>
    </xf>
    <xf numFmtId="164" fontId="26" fillId="0" borderId="36" xfId="1" applyFont="1" applyFill="1" applyBorder="1" applyAlignment="1" applyProtection="1">
      <alignment horizontal="left" wrapText="1"/>
      <protection locked="0"/>
    </xf>
    <xf numFmtId="0" fontId="0" fillId="0" borderId="36" xfId="0" applyBorder="1" applyProtection="1">
      <protection locked="0"/>
    </xf>
    <xf numFmtId="0" fontId="28" fillId="0" borderId="36" xfId="0" applyFont="1" applyBorder="1" applyAlignment="1" applyProtection="1">
      <alignment vertical="center" wrapText="1"/>
      <protection locked="0"/>
    </xf>
    <xf numFmtId="0" fontId="0" fillId="0" borderId="8" xfId="0" applyBorder="1" applyProtection="1">
      <protection locked="0"/>
    </xf>
    <xf numFmtId="0" fontId="28" fillId="0" borderId="36" xfId="0" applyFont="1" applyBorder="1" applyAlignment="1" applyProtection="1">
      <alignment vertical="center"/>
      <protection locked="0"/>
    </xf>
    <xf numFmtId="0" fontId="26" fillId="0" borderId="36" xfId="0" applyFont="1" applyBorder="1" applyAlignment="1" applyProtection="1">
      <alignment vertical="center" wrapText="1"/>
      <protection locked="0"/>
    </xf>
    <xf numFmtId="0" fontId="26" fillId="0" borderId="8" xfId="0" applyFont="1" applyBorder="1" applyAlignment="1" applyProtection="1">
      <alignment vertical="center" wrapText="1"/>
      <protection locked="0"/>
    </xf>
    <xf numFmtId="0" fontId="28" fillId="0" borderId="11" xfId="0" applyFont="1" applyBorder="1" applyAlignment="1" applyProtection="1">
      <alignment horizontal="left"/>
      <protection locked="0"/>
    </xf>
    <xf numFmtId="164" fontId="71" fillId="0" borderId="0" xfId="1" applyFont="1" applyFill="1" applyBorder="1" applyAlignment="1" applyProtection="1">
      <alignment horizontal="left" wrapText="1"/>
      <protection locked="0"/>
    </xf>
    <xf numFmtId="164" fontId="26" fillId="0" borderId="0" xfId="1" applyFont="1" applyFill="1" applyBorder="1" applyAlignment="1" applyProtection="1">
      <alignment horizontal="left" wrapText="1"/>
      <protection locked="0"/>
    </xf>
    <xf numFmtId="0" fontId="0" fillId="0" borderId="0" xfId="0" applyBorder="1" applyProtection="1">
      <protection locked="0"/>
    </xf>
    <xf numFmtId="0" fontId="28" fillId="0" borderId="0" xfId="0" applyFont="1" applyBorder="1" applyAlignment="1" applyProtection="1">
      <alignment vertical="center" wrapText="1"/>
      <protection locked="0"/>
    </xf>
    <xf numFmtId="0" fontId="0" fillId="0" borderId="12" xfId="0" applyBorder="1" applyProtection="1">
      <protection locked="0"/>
    </xf>
    <xf numFmtId="0" fontId="28" fillId="0" borderId="0" xfId="0" applyFont="1" applyBorder="1" applyAlignment="1" applyProtection="1">
      <alignment vertical="center"/>
      <protection locked="0"/>
    </xf>
    <xf numFmtId="0" fontId="26" fillId="0" borderId="0" xfId="0" applyFont="1" applyBorder="1" applyAlignment="1" applyProtection="1">
      <alignment vertical="center" wrapText="1"/>
      <protection locked="0"/>
    </xf>
    <xf numFmtId="0" fontId="26" fillId="0" borderId="12" xfId="0" applyFont="1" applyBorder="1" applyAlignment="1" applyProtection="1">
      <alignment vertical="center" wrapText="1"/>
      <protection locked="0"/>
    </xf>
    <xf numFmtId="0" fontId="28" fillId="0" borderId="7" xfId="0" applyFont="1" applyBorder="1" applyAlignment="1" applyProtection="1">
      <alignment horizontal="left" vertical="center"/>
      <protection locked="0"/>
    </xf>
    <xf numFmtId="0" fontId="26" fillId="0" borderId="28" xfId="0" applyFont="1" applyBorder="1" applyAlignment="1" applyProtection="1">
      <alignment vertical="center" wrapText="1"/>
      <protection locked="0"/>
    </xf>
    <xf numFmtId="0" fontId="26" fillId="0" borderId="0" xfId="0" applyFont="1" applyBorder="1" applyAlignment="1" applyProtection="1">
      <alignment horizontal="left"/>
      <protection locked="0"/>
    </xf>
    <xf numFmtId="0" fontId="28" fillId="0" borderId="0" xfId="0" applyFont="1" applyBorder="1" applyAlignment="1" applyProtection="1">
      <alignment horizontal="center" vertical="center" wrapText="1"/>
      <protection locked="0"/>
    </xf>
    <xf numFmtId="164" fontId="26" fillId="0" borderId="0" xfId="1" applyFont="1" applyBorder="1" applyAlignment="1" applyProtection="1">
      <alignment horizontal="left" vertical="center" wrapText="1"/>
      <protection locked="0"/>
    </xf>
    <xf numFmtId="0" fontId="26" fillId="0" borderId="0" xfId="0" applyFont="1" applyProtection="1">
      <protection locked="0"/>
    </xf>
    <xf numFmtId="0" fontId="28" fillId="0" borderId="9" xfId="0" applyFont="1" applyBorder="1" applyAlignment="1" applyProtection="1">
      <alignment horizontal="left"/>
      <protection locked="0"/>
    </xf>
    <xf numFmtId="0" fontId="0" fillId="0" borderId="0" xfId="0" applyProtection="1">
      <protection locked="0"/>
    </xf>
    <xf numFmtId="0" fontId="28" fillId="0" borderId="7" xfId="0" applyFont="1" applyBorder="1" applyAlignment="1" applyProtection="1">
      <alignment horizontal="left"/>
      <protection locked="0"/>
    </xf>
    <xf numFmtId="164" fontId="26" fillId="0" borderId="36" xfId="1" applyFont="1" applyFill="1" applyBorder="1" applyAlignment="1" applyProtection="1">
      <alignment horizontal="left" wrapText="1"/>
      <protection locked="0"/>
    </xf>
    <xf numFmtId="0" fontId="0" fillId="0" borderId="36" xfId="0" applyBorder="1" applyProtection="1">
      <protection locked="0"/>
    </xf>
    <xf numFmtId="0" fontId="28" fillId="0" borderId="36" xfId="0" applyFont="1" applyBorder="1" applyAlignment="1" applyProtection="1">
      <alignment vertical="center" wrapText="1"/>
      <protection locked="0"/>
    </xf>
    <xf numFmtId="0" fontId="0" fillId="0" borderId="8" xfId="0" applyBorder="1" applyProtection="1">
      <protection locked="0"/>
    </xf>
    <xf numFmtId="0" fontId="28" fillId="0" borderId="36" xfId="0" applyFont="1" applyBorder="1" applyAlignment="1" applyProtection="1">
      <alignment vertical="center"/>
      <protection locked="0"/>
    </xf>
    <xf numFmtId="0" fontId="26" fillId="0" borderId="36" xfId="0" applyFont="1" applyBorder="1" applyAlignment="1" applyProtection="1">
      <alignment vertical="center" wrapText="1"/>
      <protection locked="0"/>
    </xf>
    <xf numFmtId="0" fontId="26" fillId="0" borderId="8" xfId="0" applyFont="1" applyBorder="1" applyAlignment="1" applyProtection="1">
      <alignment vertical="center" wrapText="1"/>
      <protection locked="0"/>
    </xf>
    <xf numFmtId="0" fontId="28" fillId="0" borderId="11" xfId="0" applyFont="1" applyBorder="1" applyAlignment="1" applyProtection="1">
      <alignment horizontal="left"/>
      <protection locked="0"/>
    </xf>
    <xf numFmtId="164" fontId="71" fillId="0" borderId="0" xfId="1" applyFont="1" applyFill="1" applyBorder="1" applyAlignment="1" applyProtection="1">
      <alignment horizontal="left" wrapText="1"/>
      <protection locked="0"/>
    </xf>
    <xf numFmtId="164" fontId="26" fillId="0" borderId="0" xfId="1" applyFont="1" applyFill="1" applyBorder="1" applyAlignment="1" applyProtection="1">
      <alignment horizontal="left" wrapText="1"/>
      <protection locked="0"/>
    </xf>
    <xf numFmtId="0" fontId="0" fillId="0" borderId="0" xfId="0" applyBorder="1" applyProtection="1">
      <protection locked="0"/>
    </xf>
    <xf numFmtId="0" fontId="28" fillId="0" borderId="0" xfId="0" applyFont="1" applyBorder="1" applyAlignment="1" applyProtection="1">
      <alignment vertical="center" wrapText="1"/>
      <protection locked="0"/>
    </xf>
    <xf numFmtId="0" fontId="0" fillId="0" borderId="12" xfId="0" applyBorder="1" applyProtection="1">
      <protection locked="0"/>
    </xf>
    <xf numFmtId="0" fontId="28" fillId="0" borderId="0" xfId="0" applyFont="1" applyBorder="1" applyAlignment="1" applyProtection="1">
      <alignment vertical="center"/>
      <protection locked="0"/>
    </xf>
    <xf numFmtId="0" fontId="26" fillId="0" borderId="0" xfId="0" applyFont="1" applyBorder="1" applyAlignment="1" applyProtection="1">
      <alignment vertical="center" wrapText="1"/>
      <protection locked="0"/>
    </xf>
    <xf numFmtId="0" fontId="26" fillId="0" borderId="12" xfId="0" applyFont="1" applyBorder="1" applyAlignment="1" applyProtection="1">
      <alignment vertical="center" wrapText="1"/>
      <protection locked="0"/>
    </xf>
    <xf numFmtId="0" fontId="28" fillId="0" borderId="7" xfId="0" applyFont="1" applyBorder="1" applyAlignment="1" applyProtection="1">
      <alignment horizontal="left" vertical="center"/>
      <protection locked="0"/>
    </xf>
    <xf numFmtId="0" fontId="26" fillId="0" borderId="28" xfId="0" applyFont="1" applyBorder="1" applyAlignment="1" applyProtection="1">
      <alignment vertical="center" wrapText="1"/>
      <protection locked="0"/>
    </xf>
    <xf numFmtId="0" fontId="0" fillId="0" borderId="28" xfId="0" applyBorder="1" applyProtection="1">
      <protection locked="0"/>
    </xf>
    <xf numFmtId="0" fontId="28" fillId="0" borderId="28" xfId="0" applyFont="1" applyBorder="1" applyAlignment="1" applyProtection="1">
      <alignment vertical="center" wrapText="1"/>
      <protection locked="0"/>
    </xf>
    <xf numFmtId="0" fontId="28" fillId="0" borderId="10" xfId="0" applyFont="1" applyBorder="1" applyAlignment="1" applyProtection="1">
      <alignment vertical="center" wrapText="1"/>
      <protection locked="0"/>
    </xf>
    <xf numFmtId="0" fontId="26" fillId="0" borderId="0" xfId="0" applyFont="1" applyBorder="1" applyAlignment="1" applyProtection="1">
      <alignment horizontal="left"/>
      <protection locked="0"/>
    </xf>
    <xf numFmtId="0" fontId="28" fillId="0" borderId="0" xfId="0" applyFont="1" applyBorder="1" applyAlignment="1" applyProtection="1">
      <alignment horizontal="center" vertical="center" wrapText="1"/>
      <protection locked="0"/>
    </xf>
    <xf numFmtId="164" fontId="26" fillId="0" borderId="0" xfId="1" applyFont="1" applyBorder="1" applyAlignment="1" applyProtection="1">
      <alignment horizontal="left" vertical="center" wrapText="1"/>
      <protection locked="0"/>
    </xf>
    <xf numFmtId="0" fontId="26" fillId="0" borderId="0" xfId="0" applyFont="1" applyProtection="1">
      <protection locked="0"/>
    </xf>
    <xf numFmtId="0" fontId="28" fillId="0" borderId="9" xfId="0" applyFont="1" applyBorder="1" applyAlignment="1" applyProtection="1">
      <alignment horizontal="left"/>
      <protection locked="0"/>
    </xf>
    <xf numFmtId="0" fontId="0" fillId="0" borderId="0" xfId="0" applyProtection="1">
      <protection locked="0"/>
    </xf>
    <xf numFmtId="0" fontId="28" fillId="0" borderId="7" xfId="0" applyFont="1" applyBorder="1" applyAlignment="1" applyProtection="1">
      <alignment horizontal="left"/>
      <protection locked="0"/>
    </xf>
    <xf numFmtId="164" fontId="26" fillId="0" borderId="36" xfId="1" applyFont="1" applyFill="1" applyBorder="1" applyAlignment="1" applyProtection="1">
      <alignment horizontal="left" wrapText="1"/>
      <protection locked="0"/>
    </xf>
    <xf numFmtId="0" fontId="0" fillId="0" borderId="36" xfId="0" applyBorder="1" applyProtection="1">
      <protection locked="0"/>
    </xf>
    <xf numFmtId="0" fontId="28" fillId="0" borderId="36" xfId="0" applyFont="1" applyBorder="1" applyAlignment="1" applyProtection="1">
      <alignment vertical="center" wrapText="1"/>
      <protection locked="0"/>
    </xf>
    <xf numFmtId="0" fontId="0" fillId="0" borderId="8" xfId="0" applyBorder="1" applyProtection="1">
      <protection locked="0"/>
    </xf>
    <xf numFmtId="0" fontId="28" fillId="0" borderId="36" xfId="0" applyFont="1" applyBorder="1" applyAlignment="1" applyProtection="1">
      <alignment vertical="center"/>
      <protection locked="0"/>
    </xf>
    <xf numFmtId="0" fontId="26" fillId="0" borderId="36" xfId="0" applyFont="1" applyBorder="1" applyAlignment="1" applyProtection="1">
      <alignment vertical="center" wrapText="1"/>
      <protection locked="0"/>
    </xf>
    <xf numFmtId="0" fontId="26" fillId="0" borderId="8" xfId="0" applyFont="1" applyBorder="1" applyAlignment="1" applyProtection="1">
      <alignment vertical="center" wrapText="1"/>
      <protection locked="0"/>
    </xf>
    <xf numFmtId="0" fontId="28" fillId="0" borderId="11" xfId="0" applyFont="1" applyBorder="1" applyAlignment="1" applyProtection="1">
      <alignment horizontal="left"/>
      <protection locked="0"/>
    </xf>
    <xf numFmtId="164" fontId="71" fillId="0" borderId="0" xfId="1" applyFont="1" applyFill="1" applyBorder="1" applyAlignment="1" applyProtection="1">
      <alignment horizontal="left" wrapText="1"/>
      <protection locked="0"/>
    </xf>
    <xf numFmtId="164" fontId="26" fillId="0" borderId="0" xfId="1" applyFont="1" applyFill="1" applyBorder="1" applyAlignment="1" applyProtection="1">
      <alignment horizontal="left" wrapText="1"/>
      <protection locked="0"/>
    </xf>
    <xf numFmtId="0" fontId="0" fillId="0" borderId="0" xfId="0" applyBorder="1" applyProtection="1">
      <protection locked="0"/>
    </xf>
    <xf numFmtId="0" fontId="28" fillId="0" borderId="0" xfId="0" applyFont="1" applyBorder="1" applyAlignment="1" applyProtection="1">
      <alignment vertical="center" wrapText="1"/>
      <protection locked="0"/>
    </xf>
    <xf numFmtId="0" fontId="0" fillId="0" borderId="12" xfId="0" applyBorder="1" applyProtection="1">
      <protection locked="0"/>
    </xf>
    <xf numFmtId="0" fontId="28" fillId="0" borderId="0" xfId="0" applyFont="1" applyBorder="1" applyAlignment="1" applyProtection="1">
      <alignment vertical="center"/>
      <protection locked="0"/>
    </xf>
    <xf numFmtId="0" fontId="26" fillId="0" borderId="0" xfId="0" applyFont="1" applyBorder="1" applyAlignment="1" applyProtection="1">
      <alignment vertical="center" wrapText="1"/>
      <protection locked="0"/>
    </xf>
    <xf numFmtId="0" fontId="26" fillId="0" borderId="12" xfId="0" applyFont="1" applyBorder="1" applyAlignment="1" applyProtection="1">
      <alignment vertical="center" wrapText="1"/>
      <protection locked="0"/>
    </xf>
    <xf numFmtId="0" fontId="28" fillId="0" borderId="7" xfId="0" applyFont="1" applyBorder="1" applyAlignment="1" applyProtection="1">
      <alignment horizontal="left" vertical="center"/>
      <protection locked="0"/>
    </xf>
    <xf numFmtId="0" fontId="28" fillId="0" borderId="8" xfId="0" applyFont="1" applyBorder="1" applyAlignment="1" applyProtection="1">
      <alignment vertical="center" wrapText="1"/>
      <protection locked="0"/>
    </xf>
    <xf numFmtId="0" fontId="26" fillId="0" borderId="28" xfId="0" applyFont="1" applyBorder="1" applyAlignment="1" applyProtection="1">
      <alignment vertical="center" wrapText="1"/>
      <protection locked="0"/>
    </xf>
    <xf numFmtId="0" fontId="0" fillId="0" borderId="28" xfId="0" applyBorder="1" applyProtection="1">
      <protection locked="0"/>
    </xf>
    <xf numFmtId="0" fontId="28" fillId="0" borderId="28" xfId="0" applyFont="1" applyBorder="1" applyAlignment="1" applyProtection="1">
      <alignment vertical="center" wrapText="1"/>
      <protection locked="0"/>
    </xf>
    <xf numFmtId="0" fontId="28" fillId="0" borderId="10" xfId="0" applyFont="1" applyBorder="1" applyAlignment="1" applyProtection="1">
      <alignment vertical="center" wrapText="1"/>
      <protection locked="0"/>
    </xf>
    <xf numFmtId="0" fontId="26" fillId="0" borderId="0" xfId="0" applyFont="1" applyBorder="1" applyAlignment="1" applyProtection="1">
      <alignment horizontal="left"/>
      <protection locked="0"/>
    </xf>
    <xf numFmtId="0" fontId="28" fillId="0" borderId="0" xfId="0" applyFont="1" applyBorder="1" applyAlignment="1" applyProtection="1">
      <alignment horizontal="center" vertical="center" wrapText="1"/>
      <protection locked="0"/>
    </xf>
    <xf numFmtId="164" fontId="26" fillId="0" borderId="0" xfId="1" applyFont="1" applyBorder="1" applyAlignment="1" applyProtection="1">
      <alignment horizontal="left" vertical="center" wrapText="1"/>
      <protection locked="0"/>
    </xf>
    <xf numFmtId="0" fontId="26" fillId="0" borderId="0" xfId="0" applyFont="1" applyProtection="1">
      <protection locked="0"/>
    </xf>
    <xf numFmtId="0" fontId="28" fillId="0" borderId="9" xfId="0" applyFont="1" applyBorder="1" applyAlignment="1" applyProtection="1">
      <alignment horizontal="left"/>
      <protection locked="0"/>
    </xf>
    <xf numFmtId="0" fontId="0" fillId="0" borderId="0" xfId="0" applyProtection="1">
      <protection locked="0"/>
    </xf>
    <xf numFmtId="0" fontId="28" fillId="0" borderId="7" xfId="0" applyFont="1" applyBorder="1" applyAlignment="1" applyProtection="1">
      <alignment horizontal="left"/>
      <protection locked="0"/>
    </xf>
    <xf numFmtId="164" fontId="26" fillId="0" borderId="36" xfId="1" applyFont="1" applyFill="1" applyBorder="1" applyAlignment="1" applyProtection="1">
      <alignment horizontal="left" wrapText="1"/>
      <protection locked="0"/>
    </xf>
    <xf numFmtId="0" fontId="0" fillId="0" borderId="36" xfId="0" applyBorder="1" applyProtection="1">
      <protection locked="0"/>
    </xf>
    <xf numFmtId="0" fontId="28" fillId="0" borderId="36" xfId="0" applyFont="1" applyBorder="1" applyAlignment="1" applyProtection="1">
      <alignment vertical="center" wrapText="1"/>
      <protection locked="0"/>
    </xf>
    <xf numFmtId="0" fontId="0" fillId="0" borderId="8" xfId="0" applyBorder="1" applyProtection="1">
      <protection locked="0"/>
    </xf>
    <xf numFmtId="0" fontId="28" fillId="0" borderId="36" xfId="0" applyFont="1" applyBorder="1" applyAlignment="1" applyProtection="1">
      <alignment vertical="center"/>
      <protection locked="0"/>
    </xf>
    <xf numFmtId="0" fontId="26" fillId="0" borderId="36" xfId="0" applyFont="1" applyBorder="1" applyAlignment="1" applyProtection="1">
      <alignment vertical="center" wrapText="1"/>
      <protection locked="0"/>
    </xf>
    <xf numFmtId="0" fontId="26" fillId="0" borderId="8" xfId="0" applyFont="1" applyBorder="1" applyAlignment="1" applyProtection="1">
      <alignment vertical="center" wrapText="1"/>
      <protection locked="0"/>
    </xf>
    <xf numFmtId="0" fontId="28" fillId="0" borderId="11" xfId="0" applyFont="1" applyBorder="1" applyAlignment="1" applyProtection="1">
      <alignment horizontal="left"/>
      <protection locked="0"/>
    </xf>
    <xf numFmtId="164" fontId="71" fillId="0" borderId="0" xfId="1" applyFont="1" applyFill="1" applyBorder="1" applyAlignment="1" applyProtection="1">
      <alignment horizontal="left" wrapText="1"/>
      <protection locked="0"/>
    </xf>
    <xf numFmtId="164" fontId="26" fillId="0" borderId="0" xfId="1" applyFont="1" applyFill="1" applyBorder="1" applyAlignment="1" applyProtection="1">
      <alignment horizontal="left" wrapText="1"/>
      <protection locked="0"/>
    </xf>
    <xf numFmtId="0" fontId="0" fillId="0" borderId="0" xfId="0" applyBorder="1" applyProtection="1">
      <protection locked="0"/>
    </xf>
    <xf numFmtId="0" fontId="28" fillId="0" borderId="0" xfId="0" applyFont="1" applyBorder="1" applyAlignment="1" applyProtection="1">
      <alignment vertical="center" wrapText="1"/>
      <protection locked="0"/>
    </xf>
    <xf numFmtId="0" fontId="0" fillId="0" borderId="12" xfId="0" applyBorder="1" applyProtection="1">
      <protection locked="0"/>
    </xf>
    <xf numFmtId="0" fontId="28" fillId="0" borderId="0" xfId="0" applyFont="1" applyBorder="1" applyAlignment="1" applyProtection="1">
      <alignment vertical="center"/>
      <protection locked="0"/>
    </xf>
    <xf numFmtId="0" fontId="26" fillId="0" borderId="0" xfId="0" applyFont="1" applyBorder="1" applyAlignment="1" applyProtection="1">
      <alignment vertical="center" wrapText="1"/>
      <protection locked="0"/>
    </xf>
    <xf numFmtId="0" fontId="26" fillId="0" borderId="12" xfId="0" applyFont="1" applyBorder="1" applyAlignment="1" applyProtection="1">
      <alignment vertical="center" wrapText="1"/>
      <protection locked="0"/>
    </xf>
    <xf numFmtId="0" fontId="28" fillId="0" borderId="7" xfId="0" applyFont="1" applyBorder="1" applyAlignment="1" applyProtection="1">
      <alignment horizontal="left" vertical="center"/>
      <protection locked="0"/>
    </xf>
    <xf numFmtId="0" fontId="28" fillId="0" borderId="8" xfId="0" applyFont="1" applyBorder="1" applyAlignment="1" applyProtection="1">
      <alignment vertical="center" wrapText="1"/>
      <protection locked="0"/>
    </xf>
    <xf numFmtId="0" fontId="26" fillId="0" borderId="28" xfId="0" applyFont="1" applyBorder="1" applyAlignment="1" applyProtection="1">
      <alignment vertical="center" wrapText="1"/>
      <protection locked="0"/>
    </xf>
    <xf numFmtId="0" fontId="0" fillId="0" borderId="28" xfId="0" applyBorder="1" applyProtection="1">
      <protection locked="0"/>
    </xf>
    <xf numFmtId="0" fontId="28" fillId="0" borderId="28" xfId="0" applyFont="1" applyBorder="1" applyAlignment="1" applyProtection="1">
      <alignment vertical="center" wrapText="1"/>
      <protection locked="0"/>
    </xf>
    <xf numFmtId="0" fontId="28" fillId="0" borderId="10" xfId="0" applyFont="1" applyBorder="1" applyAlignment="1" applyProtection="1">
      <alignment vertical="center" wrapText="1"/>
      <protection locked="0"/>
    </xf>
    <xf numFmtId="0" fontId="26" fillId="0" borderId="0" xfId="0" applyFont="1" applyBorder="1" applyAlignment="1" applyProtection="1">
      <alignment horizontal="left"/>
      <protection locked="0"/>
    </xf>
    <xf numFmtId="0" fontId="28" fillId="0" borderId="0" xfId="0" applyFont="1" applyBorder="1" applyAlignment="1" applyProtection="1">
      <alignment horizontal="center" vertical="center" wrapText="1"/>
      <protection locked="0"/>
    </xf>
    <xf numFmtId="164" fontId="26" fillId="0" borderId="0" xfId="1" applyFont="1" applyBorder="1" applyAlignment="1" applyProtection="1">
      <alignment horizontal="left" vertical="center" wrapText="1"/>
      <protection locked="0"/>
    </xf>
    <xf numFmtId="0" fontId="26" fillId="0" borderId="0" xfId="0" applyFont="1" applyProtection="1">
      <protection locked="0"/>
    </xf>
    <xf numFmtId="0" fontId="28" fillId="0" borderId="9" xfId="0" applyFont="1" applyBorder="1" applyAlignment="1" applyProtection="1">
      <alignment horizontal="left"/>
      <protection locked="0"/>
    </xf>
    <xf numFmtId="0" fontId="26" fillId="0" borderId="28" xfId="0" applyFont="1" applyBorder="1" applyAlignment="1" applyProtection="1">
      <alignment vertical="center"/>
      <protection locked="0"/>
    </xf>
    <xf numFmtId="0" fontId="0" fillId="0" borderId="0" xfId="0" applyProtection="1">
      <protection locked="0"/>
    </xf>
    <xf numFmtId="0" fontId="28" fillId="0" borderId="7" xfId="0" applyFont="1" applyBorder="1" applyAlignment="1" applyProtection="1">
      <alignment horizontal="left"/>
      <protection locked="0"/>
    </xf>
    <xf numFmtId="164" fontId="26" fillId="0" borderId="36" xfId="1" applyFont="1" applyFill="1" applyBorder="1" applyAlignment="1" applyProtection="1">
      <alignment horizontal="left" wrapText="1"/>
      <protection locked="0"/>
    </xf>
    <xf numFmtId="0" fontId="0" fillId="0" borderId="36" xfId="0" applyBorder="1" applyProtection="1">
      <protection locked="0"/>
    </xf>
    <xf numFmtId="0" fontId="28" fillId="0" borderId="36" xfId="0" applyFont="1" applyBorder="1" applyAlignment="1" applyProtection="1">
      <alignment vertical="center" wrapText="1"/>
      <protection locked="0"/>
    </xf>
    <xf numFmtId="0" fontId="0" fillId="0" borderId="8" xfId="0" applyBorder="1" applyProtection="1">
      <protection locked="0"/>
    </xf>
    <xf numFmtId="0" fontId="28" fillId="0" borderId="36" xfId="0" applyFont="1" applyBorder="1" applyAlignment="1" applyProtection="1">
      <alignment vertical="center"/>
      <protection locked="0"/>
    </xf>
    <xf numFmtId="0" fontId="26" fillId="0" borderId="36" xfId="0" applyFont="1" applyBorder="1" applyAlignment="1" applyProtection="1">
      <alignment vertical="center" wrapText="1"/>
      <protection locked="0"/>
    </xf>
    <xf numFmtId="0" fontId="26" fillId="0" borderId="8" xfId="0" applyFont="1" applyBorder="1" applyAlignment="1" applyProtection="1">
      <alignment vertical="center" wrapText="1"/>
      <protection locked="0"/>
    </xf>
    <xf numFmtId="0" fontId="28" fillId="0" borderId="11" xfId="0" applyFont="1" applyBorder="1" applyAlignment="1" applyProtection="1">
      <alignment horizontal="left"/>
      <protection locked="0"/>
    </xf>
    <xf numFmtId="164" fontId="71" fillId="0" borderId="0" xfId="1" applyFont="1" applyFill="1" applyBorder="1" applyAlignment="1" applyProtection="1">
      <alignment horizontal="left" wrapText="1"/>
      <protection locked="0"/>
    </xf>
    <xf numFmtId="164" fontId="26" fillId="0" borderId="0" xfId="1" applyFont="1" applyFill="1" applyBorder="1" applyAlignment="1" applyProtection="1">
      <alignment horizontal="left" wrapText="1"/>
      <protection locked="0"/>
    </xf>
    <xf numFmtId="0" fontId="0" fillId="0" borderId="0" xfId="0" applyBorder="1" applyProtection="1">
      <protection locked="0"/>
    </xf>
    <xf numFmtId="0" fontId="28" fillId="0" borderId="0" xfId="0" applyFont="1" applyBorder="1" applyAlignment="1" applyProtection="1">
      <alignment vertical="center" wrapText="1"/>
      <protection locked="0"/>
    </xf>
    <xf numFmtId="0" fontId="0" fillId="0" borderId="12" xfId="0" applyBorder="1" applyProtection="1">
      <protection locked="0"/>
    </xf>
    <xf numFmtId="0" fontId="28" fillId="0" borderId="0" xfId="0" applyFont="1" applyBorder="1" applyAlignment="1" applyProtection="1">
      <alignment vertical="center"/>
      <protection locked="0"/>
    </xf>
    <xf numFmtId="0" fontId="26" fillId="0" borderId="0" xfId="0" applyFont="1" applyBorder="1" applyAlignment="1" applyProtection="1">
      <alignment vertical="center" wrapText="1"/>
      <protection locked="0"/>
    </xf>
    <xf numFmtId="0" fontId="26" fillId="0" borderId="12" xfId="0" applyFont="1" applyBorder="1" applyAlignment="1" applyProtection="1">
      <alignment vertical="center" wrapText="1"/>
      <protection locked="0"/>
    </xf>
    <xf numFmtId="0" fontId="28" fillId="0" borderId="7" xfId="0" applyFont="1" applyBorder="1" applyAlignment="1" applyProtection="1">
      <alignment horizontal="left" vertical="center"/>
      <protection locked="0"/>
    </xf>
    <xf numFmtId="0" fontId="26" fillId="0" borderId="28" xfId="0" applyFont="1" applyBorder="1" applyAlignment="1" applyProtection="1">
      <alignment vertical="center" wrapText="1"/>
      <protection locked="0"/>
    </xf>
    <xf numFmtId="0" fontId="26" fillId="0" borderId="0" xfId="0" applyFont="1" applyBorder="1" applyAlignment="1" applyProtection="1">
      <alignment horizontal="left"/>
      <protection locked="0"/>
    </xf>
    <xf numFmtId="0" fontId="28" fillId="0" borderId="0" xfId="0" applyFont="1" applyBorder="1" applyAlignment="1" applyProtection="1">
      <alignment horizontal="center" vertical="center" wrapText="1"/>
      <protection locked="0"/>
    </xf>
    <xf numFmtId="164" fontId="26" fillId="0" borderId="0" xfId="1" applyFont="1" applyBorder="1" applyAlignment="1" applyProtection="1">
      <alignment horizontal="left" vertical="center" wrapText="1"/>
      <protection locked="0"/>
    </xf>
    <xf numFmtId="0" fontId="26" fillId="0" borderId="0" xfId="0" applyFont="1" applyProtection="1">
      <protection locked="0"/>
    </xf>
    <xf numFmtId="0" fontId="28" fillId="0" borderId="9" xfId="0" applyFont="1" applyBorder="1" applyAlignment="1" applyProtection="1">
      <alignment horizontal="left"/>
      <protection locked="0"/>
    </xf>
    <xf numFmtId="0" fontId="0" fillId="0" borderId="0" xfId="0" applyProtection="1">
      <protection locked="0"/>
    </xf>
    <xf numFmtId="0" fontId="28" fillId="0" borderId="7" xfId="0" applyFont="1" applyBorder="1" applyAlignment="1" applyProtection="1">
      <alignment horizontal="left"/>
      <protection locked="0"/>
    </xf>
    <xf numFmtId="164" fontId="26" fillId="0" borderId="36" xfId="1" applyFont="1" applyFill="1" applyBorder="1" applyAlignment="1" applyProtection="1">
      <alignment horizontal="left" wrapText="1"/>
      <protection locked="0"/>
    </xf>
    <xf numFmtId="0" fontId="0" fillId="0" borderId="36" xfId="0" applyBorder="1" applyProtection="1">
      <protection locked="0"/>
    </xf>
    <xf numFmtId="0" fontId="28" fillId="0" borderId="36" xfId="0" applyFont="1" applyBorder="1" applyAlignment="1" applyProtection="1">
      <alignment vertical="center" wrapText="1"/>
      <protection locked="0"/>
    </xf>
    <xf numFmtId="0" fontId="0" fillId="0" borderId="8" xfId="0" applyBorder="1" applyProtection="1">
      <protection locked="0"/>
    </xf>
    <xf numFmtId="0" fontId="28" fillId="0" borderId="36" xfId="0" applyFont="1" applyBorder="1" applyAlignment="1" applyProtection="1">
      <alignment vertical="center"/>
      <protection locked="0"/>
    </xf>
    <xf numFmtId="0" fontId="26" fillId="0" borderId="36" xfId="0" applyFont="1" applyBorder="1" applyAlignment="1" applyProtection="1">
      <alignment vertical="center" wrapText="1"/>
      <protection locked="0"/>
    </xf>
    <xf numFmtId="0" fontId="26" fillId="0" borderId="8" xfId="0" applyFont="1" applyBorder="1" applyAlignment="1" applyProtection="1">
      <alignment vertical="center" wrapText="1"/>
      <protection locked="0"/>
    </xf>
    <xf numFmtId="0" fontId="28" fillId="0" borderId="11" xfId="0" applyFont="1" applyBorder="1" applyAlignment="1" applyProtection="1">
      <alignment horizontal="left"/>
      <protection locked="0"/>
    </xf>
    <xf numFmtId="164" fontId="71" fillId="0" borderId="0" xfId="1" applyFont="1" applyFill="1" applyBorder="1" applyAlignment="1" applyProtection="1">
      <alignment horizontal="left" wrapText="1"/>
      <protection locked="0"/>
    </xf>
    <xf numFmtId="164" fontId="26" fillId="0" borderId="0" xfId="1" applyFont="1" applyFill="1" applyBorder="1" applyAlignment="1" applyProtection="1">
      <alignment horizontal="left" wrapText="1"/>
      <protection locked="0"/>
    </xf>
    <xf numFmtId="0" fontId="0" fillId="0" borderId="0" xfId="0" applyBorder="1" applyProtection="1">
      <protection locked="0"/>
    </xf>
    <xf numFmtId="0" fontId="28" fillId="0" borderId="0" xfId="0" applyFont="1" applyBorder="1" applyAlignment="1" applyProtection="1">
      <alignment vertical="center" wrapText="1"/>
      <protection locked="0"/>
    </xf>
    <xf numFmtId="0" fontId="0" fillId="0" borderId="12" xfId="0" applyBorder="1" applyProtection="1">
      <protection locked="0"/>
    </xf>
    <xf numFmtId="0" fontId="28" fillId="0" borderId="0" xfId="0" applyFont="1" applyBorder="1" applyAlignment="1" applyProtection="1">
      <alignment vertical="center"/>
      <protection locked="0"/>
    </xf>
    <xf numFmtId="0" fontId="26" fillId="0" borderId="0" xfId="0" applyFont="1" applyBorder="1" applyAlignment="1" applyProtection="1">
      <alignment vertical="center" wrapText="1"/>
      <protection locked="0"/>
    </xf>
    <xf numFmtId="0" fontId="26" fillId="0" borderId="12" xfId="0" applyFont="1" applyBorder="1" applyAlignment="1" applyProtection="1">
      <alignment vertical="center" wrapText="1"/>
      <protection locked="0"/>
    </xf>
    <xf numFmtId="0" fontId="28" fillId="0" borderId="7" xfId="0" applyFont="1" applyBorder="1" applyAlignment="1" applyProtection="1">
      <alignment horizontal="left" vertical="center"/>
      <protection locked="0"/>
    </xf>
    <xf numFmtId="0" fontId="28" fillId="0" borderId="8" xfId="0" applyFont="1" applyBorder="1" applyAlignment="1" applyProtection="1">
      <alignment vertical="center" wrapText="1"/>
      <protection locked="0"/>
    </xf>
    <xf numFmtId="0" fontId="26" fillId="0" borderId="28" xfId="0" applyFont="1" applyBorder="1" applyAlignment="1" applyProtection="1">
      <alignment vertical="center" wrapText="1"/>
      <protection locked="0"/>
    </xf>
    <xf numFmtId="0" fontId="0" fillId="0" borderId="28" xfId="0" applyBorder="1" applyProtection="1">
      <protection locked="0"/>
    </xf>
    <xf numFmtId="0" fontId="28" fillId="0" borderId="28" xfId="0" applyFont="1" applyBorder="1" applyAlignment="1" applyProtection="1">
      <alignment vertical="center" wrapText="1"/>
      <protection locked="0"/>
    </xf>
    <xf numFmtId="0" fontId="28" fillId="0" borderId="10" xfId="0" applyFont="1" applyBorder="1" applyAlignment="1" applyProtection="1">
      <alignment vertical="center" wrapText="1"/>
      <protection locked="0"/>
    </xf>
    <xf numFmtId="0" fontId="26" fillId="0" borderId="0" xfId="0" applyFont="1" applyBorder="1" applyAlignment="1" applyProtection="1">
      <alignment horizontal="left"/>
      <protection locked="0"/>
    </xf>
    <xf numFmtId="0" fontId="28" fillId="0" borderId="0" xfId="0" applyFont="1" applyBorder="1" applyAlignment="1" applyProtection="1">
      <alignment horizontal="center" vertical="center" wrapText="1"/>
      <protection locked="0"/>
    </xf>
    <xf numFmtId="164" fontId="26" fillId="0" borderId="0" xfId="1" applyFont="1" applyBorder="1" applyAlignment="1" applyProtection="1">
      <alignment horizontal="left" vertical="center" wrapText="1"/>
      <protection locked="0"/>
    </xf>
    <xf numFmtId="0" fontId="26" fillId="0" borderId="0" xfId="0" applyFont="1" applyProtection="1">
      <protection locked="0"/>
    </xf>
    <xf numFmtId="0" fontId="28" fillId="0" borderId="9" xfId="0" applyFont="1" applyBorder="1" applyAlignment="1" applyProtection="1">
      <alignment horizontal="left"/>
      <protection locked="0"/>
    </xf>
    <xf numFmtId="0" fontId="0" fillId="0" borderId="0" xfId="0" applyProtection="1">
      <protection locked="0"/>
    </xf>
    <xf numFmtId="0" fontId="28" fillId="0" borderId="7" xfId="0" applyFont="1" applyBorder="1" applyAlignment="1" applyProtection="1">
      <alignment horizontal="left"/>
      <protection locked="0"/>
    </xf>
    <xf numFmtId="164" fontId="26" fillId="0" borderId="36" xfId="1" applyFont="1" applyFill="1" applyBorder="1" applyAlignment="1" applyProtection="1">
      <alignment horizontal="left" wrapText="1"/>
      <protection locked="0"/>
    </xf>
    <xf numFmtId="0" fontId="0" fillId="0" borderId="36" xfId="0" applyBorder="1" applyProtection="1">
      <protection locked="0"/>
    </xf>
    <xf numFmtId="0" fontId="28" fillId="0" borderId="36" xfId="0" applyFont="1" applyBorder="1" applyAlignment="1" applyProtection="1">
      <alignment vertical="center" wrapText="1"/>
      <protection locked="0"/>
    </xf>
    <xf numFmtId="0" fontId="0" fillId="0" borderId="8" xfId="0" applyBorder="1" applyProtection="1">
      <protection locked="0"/>
    </xf>
    <xf numFmtId="0" fontId="28" fillId="0" borderId="36" xfId="0" applyFont="1" applyBorder="1" applyAlignment="1" applyProtection="1">
      <alignment vertical="center"/>
      <protection locked="0"/>
    </xf>
    <xf numFmtId="0" fontId="26" fillId="0" borderId="36" xfId="0" applyFont="1" applyBorder="1" applyAlignment="1" applyProtection="1">
      <alignment vertical="center" wrapText="1"/>
      <protection locked="0"/>
    </xf>
    <xf numFmtId="0" fontId="26" fillId="0" borderId="8" xfId="0" applyFont="1" applyBorder="1" applyAlignment="1" applyProtection="1">
      <alignment vertical="center" wrapText="1"/>
      <protection locked="0"/>
    </xf>
    <xf numFmtId="0" fontId="28" fillId="0" borderId="11" xfId="0" applyFont="1" applyBorder="1" applyAlignment="1" applyProtection="1">
      <alignment horizontal="left"/>
      <protection locked="0"/>
    </xf>
    <xf numFmtId="164" fontId="71" fillId="0" borderId="0" xfId="1" applyFont="1" applyFill="1" applyBorder="1" applyAlignment="1" applyProtection="1">
      <alignment horizontal="left" wrapText="1"/>
      <protection locked="0"/>
    </xf>
    <xf numFmtId="164" fontId="26" fillId="0" borderId="0" xfId="1" applyFont="1" applyFill="1" applyBorder="1" applyAlignment="1" applyProtection="1">
      <alignment horizontal="left" wrapText="1"/>
      <protection locked="0"/>
    </xf>
    <xf numFmtId="0" fontId="0" fillId="0" borderId="0" xfId="0" applyBorder="1" applyProtection="1">
      <protection locked="0"/>
    </xf>
    <xf numFmtId="0" fontId="28" fillId="0" borderId="0" xfId="0" applyFont="1" applyBorder="1" applyAlignment="1" applyProtection="1">
      <alignment vertical="center" wrapText="1"/>
      <protection locked="0"/>
    </xf>
    <xf numFmtId="0" fontId="0" fillId="0" borderId="12" xfId="0" applyBorder="1" applyProtection="1">
      <protection locked="0"/>
    </xf>
    <xf numFmtId="0" fontId="28" fillId="0" borderId="0" xfId="0" applyFont="1" applyBorder="1" applyAlignment="1" applyProtection="1">
      <alignment vertical="center"/>
      <protection locked="0"/>
    </xf>
    <xf numFmtId="0" fontId="26" fillId="0" borderId="0" xfId="0" applyFont="1" applyBorder="1" applyAlignment="1" applyProtection="1">
      <alignment vertical="center" wrapText="1"/>
      <protection locked="0"/>
    </xf>
    <xf numFmtId="0" fontId="26" fillId="0" borderId="12" xfId="0" applyFont="1" applyBorder="1" applyAlignment="1" applyProtection="1">
      <alignment vertical="center" wrapText="1"/>
      <protection locked="0"/>
    </xf>
    <xf numFmtId="0" fontId="28" fillId="0" borderId="7" xfId="0" applyFont="1" applyBorder="1" applyAlignment="1" applyProtection="1">
      <alignment horizontal="left" vertical="center"/>
      <protection locked="0"/>
    </xf>
    <xf numFmtId="0" fontId="28" fillId="0" borderId="8" xfId="0" applyFont="1" applyBorder="1" applyAlignment="1" applyProtection="1">
      <alignment vertical="center" wrapText="1"/>
      <protection locked="0"/>
    </xf>
    <xf numFmtId="0" fontId="26" fillId="0" borderId="28" xfId="0" applyFont="1" applyBorder="1" applyAlignment="1" applyProtection="1">
      <alignment vertical="center" wrapText="1"/>
      <protection locked="0"/>
    </xf>
    <xf numFmtId="0" fontId="26" fillId="0" borderId="0" xfId="0" applyFont="1" applyBorder="1" applyAlignment="1" applyProtection="1">
      <alignment horizontal="left"/>
      <protection locked="0"/>
    </xf>
    <xf numFmtId="0" fontId="28" fillId="0" borderId="0" xfId="0" applyFont="1" applyBorder="1" applyAlignment="1" applyProtection="1">
      <alignment horizontal="center" vertical="center" wrapText="1"/>
      <protection locked="0"/>
    </xf>
    <xf numFmtId="164" fontId="26" fillId="0" borderId="0" xfId="1" applyFont="1" applyBorder="1" applyAlignment="1" applyProtection="1">
      <alignment horizontal="left" vertical="center" wrapText="1"/>
      <protection locked="0"/>
    </xf>
    <xf numFmtId="0" fontId="26" fillId="0" borderId="0" xfId="0" applyFont="1" applyProtection="1">
      <protection locked="0"/>
    </xf>
    <xf numFmtId="0" fontId="28" fillId="0" borderId="9" xfId="0" applyFont="1" applyBorder="1" applyAlignment="1" applyProtection="1">
      <alignment horizontal="left"/>
      <protection locked="0"/>
    </xf>
    <xf numFmtId="0" fontId="0" fillId="0" borderId="0" xfId="0" applyProtection="1">
      <protection locked="0"/>
    </xf>
    <xf numFmtId="0" fontId="28" fillId="0" borderId="7" xfId="0" applyFont="1" applyBorder="1" applyAlignment="1" applyProtection="1">
      <alignment horizontal="left"/>
      <protection locked="0"/>
    </xf>
    <xf numFmtId="164" fontId="26" fillId="0" borderId="36" xfId="1" applyFont="1" applyFill="1" applyBorder="1" applyAlignment="1" applyProtection="1">
      <alignment horizontal="left" wrapText="1"/>
      <protection locked="0"/>
    </xf>
    <xf numFmtId="0" fontId="0" fillId="0" borderId="36" xfId="0" applyBorder="1" applyProtection="1">
      <protection locked="0"/>
    </xf>
    <xf numFmtId="0" fontId="28" fillId="0" borderId="36" xfId="0" applyFont="1" applyBorder="1" applyAlignment="1" applyProtection="1">
      <alignment vertical="center" wrapText="1"/>
      <protection locked="0"/>
    </xf>
    <xf numFmtId="0" fontId="0" fillId="0" borderId="8" xfId="0" applyBorder="1" applyProtection="1">
      <protection locked="0"/>
    </xf>
    <xf numFmtId="0" fontId="28" fillId="0" borderId="36" xfId="0" applyFont="1" applyBorder="1" applyAlignment="1" applyProtection="1">
      <alignment vertical="center"/>
      <protection locked="0"/>
    </xf>
    <xf numFmtId="0" fontId="26" fillId="0" borderId="36" xfId="0" applyFont="1" applyBorder="1" applyAlignment="1" applyProtection="1">
      <alignment vertical="center" wrapText="1"/>
      <protection locked="0"/>
    </xf>
    <xf numFmtId="0" fontId="26" fillId="0" borderId="8" xfId="0" applyFont="1" applyBorder="1" applyAlignment="1" applyProtection="1">
      <alignment vertical="center" wrapText="1"/>
      <protection locked="0"/>
    </xf>
    <xf numFmtId="0" fontId="28" fillId="0" borderId="11" xfId="0" applyFont="1" applyBorder="1" applyAlignment="1" applyProtection="1">
      <alignment horizontal="left"/>
      <protection locked="0"/>
    </xf>
    <xf numFmtId="164" fontId="71" fillId="0" borderId="0" xfId="1" applyFont="1" applyFill="1" applyBorder="1" applyAlignment="1" applyProtection="1">
      <alignment horizontal="left" wrapText="1"/>
      <protection locked="0"/>
    </xf>
    <xf numFmtId="164" fontId="26" fillId="0" borderId="0" xfId="1" applyFont="1" applyFill="1" applyBorder="1" applyAlignment="1" applyProtection="1">
      <alignment horizontal="left" wrapText="1"/>
      <protection locked="0"/>
    </xf>
    <xf numFmtId="0" fontId="0" fillId="0" borderId="0" xfId="0" applyBorder="1" applyProtection="1">
      <protection locked="0"/>
    </xf>
    <xf numFmtId="0" fontId="28" fillId="0" borderId="0" xfId="0" applyFont="1" applyBorder="1" applyAlignment="1" applyProtection="1">
      <alignment vertical="center" wrapText="1"/>
      <protection locked="0"/>
    </xf>
    <xf numFmtId="0" fontId="0" fillId="0" borderId="12" xfId="0" applyBorder="1" applyProtection="1">
      <protection locked="0"/>
    </xf>
    <xf numFmtId="0" fontId="28" fillId="0" borderId="0" xfId="0" applyFont="1" applyBorder="1" applyAlignment="1" applyProtection="1">
      <alignment vertical="center"/>
      <protection locked="0"/>
    </xf>
    <xf numFmtId="0" fontId="26" fillId="0" borderId="0" xfId="0" applyFont="1" applyBorder="1" applyAlignment="1" applyProtection="1">
      <alignment vertical="center" wrapText="1"/>
      <protection locked="0"/>
    </xf>
    <xf numFmtId="0" fontId="26" fillId="0" borderId="12" xfId="0" applyFont="1" applyBorder="1" applyAlignment="1" applyProtection="1">
      <alignment vertical="center" wrapText="1"/>
      <protection locked="0"/>
    </xf>
    <xf numFmtId="0" fontId="28" fillId="0" borderId="7" xfId="0" applyFont="1" applyBorder="1" applyAlignment="1" applyProtection="1">
      <alignment horizontal="left" vertical="center"/>
      <protection locked="0"/>
    </xf>
    <xf numFmtId="0" fontId="28" fillId="0" borderId="8" xfId="0" applyFont="1" applyBorder="1" applyAlignment="1" applyProtection="1">
      <alignment vertical="center" wrapText="1"/>
      <protection locked="0"/>
    </xf>
    <xf numFmtId="0" fontId="26" fillId="0" borderId="28" xfId="0" applyFont="1" applyBorder="1" applyAlignment="1" applyProtection="1">
      <alignment vertical="center" wrapText="1"/>
      <protection locked="0"/>
    </xf>
    <xf numFmtId="0" fontId="0" fillId="0" borderId="28" xfId="0" applyBorder="1" applyProtection="1">
      <protection locked="0"/>
    </xf>
    <xf numFmtId="0" fontId="28" fillId="0" borderId="28" xfId="0" applyFont="1" applyBorder="1" applyAlignment="1" applyProtection="1">
      <alignment vertical="center" wrapText="1"/>
      <protection locked="0"/>
    </xf>
    <xf numFmtId="0" fontId="28" fillId="0" borderId="10" xfId="0" applyFont="1" applyBorder="1" applyAlignment="1" applyProtection="1">
      <alignment vertical="center" wrapText="1"/>
      <protection locked="0"/>
    </xf>
    <xf numFmtId="0" fontId="26" fillId="0" borderId="0" xfId="0" applyFont="1" applyBorder="1" applyAlignment="1" applyProtection="1">
      <alignment horizontal="left"/>
      <protection locked="0"/>
    </xf>
    <xf numFmtId="0" fontId="28" fillId="0" borderId="0" xfId="0" applyFont="1" applyBorder="1" applyAlignment="1" applyProtection="1">
      <alignment horizontal="center" vertical="center" wrapText="1"/>
      <protection locked="0"/>
    </xf>
    <xf numFmtId="164" fontId="26" fillId="0" borderId="0" xfId="1" applyFont="1" applyBorder="1" applyAlignment="1" applyProtection="1">
      <alignment horizontal="left" vertical="center" wrapText="1"/>
      <protection locked="0"/>
    </xf>
    <xf numFmtId="0" fontId="26" fillId="0" borderId="0" xfId="0" applyFont="1" applyProtection="1">
      <protection locked="0"/>
    </xf>
    <xf numFmtId="0" fontId="28" fillId="0" borderId="9" xfId="0" applyFont="1" applyBorder="1" applyAlignment="1" applyProtection="1">
      <alignment horizontal="left"/>
      <protection locked="0"/>
    </xf>
    <xf numFmtId="0" fontId="0" fillId="0" borderId="0" xfId="0" applyProtection="1">
      <protection locked="0"/>
    </xf>
    <xf numFmtId="0" fontId="28" fillId="0" borderId="7" xfId="0" applyFont="1" applyBorder="1" applyAlignment="1" applyProtection="1">
      <alignment horizontal="left"/>
      <protection locked="0"/>
    </xf>
    <xf numFmtId="164" fontId="26" fillId="0" borderId="36" xfId="1" applyFont="1" applyFill="1" applyBorder="1" applyAlignment="1" applyProtection="1">
      <alignment horizontal="left" wrapText="1"/>
      <protection locked="0"/>
    </xf>
    <xf numFmtId="0" fontId="0" fillId="0" borderId="36" xfId="0" applyBorder="1" applyProtection="1">
      <protection locked="0"/>
    </xf>
    <xf numFmtId="0" fontId="28" fillId="0" borderId="36" xfId="0" applyFont="1" applyBorder="1" applyAlignment="1" applyProtection="1">
      <alignment vertical="center" wrapText="1"/>
      <protection locked="0"/>
    </xf>
    <xf numFmtId="0" fontId="0" fillId="0" borderId="8" xfId="0" applyBorder="1" applyProtection="1">
      <protection locked="0"/>
    </xf>
    <xf numFmtId="0" fontId="28" fillId="0" borderId="36" xfId="0" applyFont="1" applyBorder="1" applyAlignment="1" applyProtection="1">
      <alignment vertical="center"/>
      <protection locked="0"/>
    </xf>
    <xf numFmtId="0" fontId="26" fillId="0" borderId="36" xfId="0" applyFont="1" applyBorder="1" applyAlignment="1" applyProtection="1">
      <alignment vertical="center" wrapText="1"/>
      <protection locked="0"/>
    </xf>
    <xf numFmtId="0" fontId="26" fillId="0" borderId="8" xfId="0" applyFont="1" applyBorder="1" applyAlignment="1" applyProtection="1">
      <alignment vertical="center" wrapText="1"/>
      <protection locked="0"/>
    </xf>
    <xf numFmtId="0" fontId="28" fillId="0" borderId="11" xfId="0" applyFont="1" applyBorder="1" applyAlignment="1" applyProtection="1">
      <alignment horizontal="left"/>
      <protection locked="0"/>
    </xf>
    <xf numFmtId="164" fontId="71" fillId="0" borderId="0" xfId="1" applyFont="1" applyFill="1" applyBorder="1" applyAlignment="1" applyProtection="1">
      <alignment horizontal="left" wrapText="1"/>
      <protection locked="0"/>
    </xf>
    <xf numFmtId="164" fontId="26" fillId="0" borderId="0" xfId="1" applyFont="1" applyFill="1" applyBorder="1" applyAlignment="1" applyProtection="1">
      <alignment horizontal="left" wrapText="1"/>
      <protection locked="0"/>
    </xf>
    <xf numFmtId="0" fontId="0" fillId="0" borderId="0" xfId="0" applyBorder="1" applyProtection="1">
      <protection locked="0"/>
    </xf>
    <xf numFmtId="0" fontId="28" fillId="0" borderId="0" xfId="0" applyFont="1" applyBorder="1" applyAlignment="1" applyProtection="1">
      <alignment vertical="center" wrapText="1"/>
      <protection locked="0"/>
    </xf>
    <xf numFmtId="0" fontId="0" fillId="0" borderId="12" xfId="0" applyBorder="1" applyProtection="1">
      <protection locked="0"/>
    </xf>
    <xf numFmtId="0" fontId="28" fillId="0" borderId="0" xfId="0" applyFont="1" applyBorder="1" applyAlignment="1" applyProtection="1">
      <alignment vertical="center"/>
      <protection locked="0"/>
    </xf>
    <xf numFmtId="0" fontId="26" fillId="0" borderId="0" xfId="0" applyFont="1" applyBorder="1" applyAlignment="1" applyProtection="1">
      <alignment vertical="center" wrapText="1"/>
      <protection locked="0"/>
    </xf>
    <xf numFmtId="0" fontId="26" fillId="0" borderId="12" xfId="0" applyFont="1" applyBorder="1" applyAlignment="1" applyProtection="1">
      <alignment vertical="center" wrapText="1"/>
      <protection locked="0"/>
    </xf>
    <xf numFmtId="0" fontId="28" fillId="0" borderId="7" xfId="0" applyFont="1" applyBorder="1" applyAlignment="1" applyProtection="1">
      <alignment horizontal="left" vertical="center"/>
      <protection locked="0"/>
    </xf>
    <xf numFmtId="0" fontId="28" fillId="0" borderId="8" xfId="0" applyFont="1" applyBorder="1" applyAlignment="1" applyProtection="1">
      <alignment vertical="center" wrapText="1"/>
      <protection locked="0"/>
    </xf>
    <xf numFmtId="0" fontId="26" fillId="0" borderId="28" xfId="0" applyFont="1" applyBorder="1" applyAlignment="1" applyProtection="1">
      <alignment vertical="center" wrapText="1"/>
      <protection locked="0"/>
    </xf>
    <xf numFmtId="0" fontId="0" fillId="0" borderId="28" xfId="0" applyBorder="1" applyProtection="1">
      <protection locked="0"/>
    </xf>
    <xf numFmtId="0" fontId="28" fillId="0" borderId="28" xfId="0" applyFont="1" applyBorder="1" applyAlignment="1" applyProtection="1">
      <alignment vertical="center" wrapText="1"/>
      <protection locked="0"/>
    </xf>
    <xf numFmtId="0" fontId="28" fillId="0" borderId="10" xfId="0" applyFont="1" applyBorder="1" applyAlignment="1" applyProtection="1">
      <alignment vertical="center" wrapText="1"/>
      <protection locked="0"/>
    </xf>
    <xf numFmtId="0" fontId="26" fillId="0" borderId="0" xfId="0" applyFont="1" applyBorder="1" applyAlignment="1" applyProtection="1">
      <alignment horizontal="left"/>
      <protection locked="0"/>
    </xf>
    <xf numFmtId="0" fontId="28" fillId="0" borderId="0" xfId="0" applyFont="1" applyBorder="1" applyAlignment="1" applyProtection="1">
      <alignment horizontal="center" vertical="center" wrapText="1"/>
      <protection locked="0"/>
    </xf>
    <xf numFmtId="164" fontId="26" fillId="0" borderId="0" xfId="1" applyFont="1" applyBorder="1" applyAlignment="1" applyProtection="1">
      <alignment horizontal="left" vertical="center" wrapText="1"/>
      <protection locked="0"/>
    </xf>
    <xf numFmtId="0" fontId="26" fillId="0" borderId="0" xfId="0" applyFont="1" applyProtection="1">
      <protection locked="0"/>
    </xf>
    <xf numFmtId="0" fontId="28" fillId="0" borderId="9" xfId="0" applyFont="1" applyBorder="1" applyAlignment="1" applyProtection="1">
      <alignment horizontal="left"/>
      <protection locked="0"/>
    </xf>
    <xf numFmtId="0" fontId="0" fillId="0" borderId="0" xfId="0" applyProtection="1">
      <protection locked="0"/>
    </xf>
    <xf numFmtId="0" fontId="28" fillId="0" borderId="7" xfId="0" applyFont="1" applyBorder="1" applyAlignment="1" applyProtection="1">
      <alignment horizontal="left"/>
      <protection locked="0"/>
    </xf>
    <xf numFmtId="164" fontId="26" fillId="0" borderId="36" xfId="1" applyFont="1" applyFill="1" applyBorder="1" applyAlignment="1" applyProtection="1">
      <alignment horizontal="left" wrapText="1"/>
      <protection locked="0"/>
    </xf>
    <xf numFmtId="0" fontId="0" fillId="0" borderId="36" xfId="0" applyBorder="1" applyProtection="1">
      <protection locked="0"/>
    </xf>
    <xf numFmtId="0" fontId="28" fillId="0" borderId="36" xfId="0" applyFont="1" applyBorder="1" applyAlignment="1" applyProtection="1">
      <alignment vertical="center" wrapText="1"/>
      <protection locked="0"/>
    </xf>
    <xf numFmtId="0" fontId="0" fillId="0" borderId="8" xfId="0" applyBorder="1" applyProtection="1">
      <protection locked="0"/>
    </xf>
    <xf numFmtId="0" fontId="28" fillId="0" borderId="36" xfId="0" applyFont="1" applyBorder="1" applyAlignment="1" applyProtection="1">
      <alignment vertical="center"/>
      <protection locked="0"/>
    </xf>
    <xf numFmtId="0" fontId="26" fillId="0" borderId="36" xfId="0" applyFont="1" applyBorder="1" applyAlignment="1" applyProtection="1">
      <alignment vertical="center" wrapText="1"/>
      <protection locked="0"/>
    </xf>
    <xf numFmtId="0" fontId="26" fillId="0" borderId="8" xfId="0" applyFont="1" applyBorder="1" applyAlignment="1" applyProtection="1">
      <alignment vertical="center" wrapText="1"/>
      <protection locked="0"/>
    </xf>
    <xf numFmtId="0" fontId="28" fillId="0" borderId="11" xfId="0" applyFont="1" applyBorder="1" applyAlignment="1" applyProtection="1">
      <alignment horizontal="left"/>
      <protection locked="0"/>
    </xf>
    <xf numFmtId="164" fontId="71" fillId="0" borderId="0" xfId="1" applyFont="1" applyFill="1" applyBorder="1" applyAlignment="1" applyProtection="1">
      <alignment horizontal="left" wrapText="1"/>
      <protection locked="0"/>
    </xf>
    <xf numFmtId="164" fontId="26" fillId="0" borderId="0" xfId="1" applyFont="1" applyFill="1" applyBorder="1" applyAlignment="1" applyProtection="1">
      <alignment horizontal="left" wrapText="1"/>
      <protection locked="0"/>
    </xf>
    <xf numFmtId="0" fontId="0" fillId="0" borderId="0" xfId="0" applyBorder="1" applyProtection="1">
      <protection locked="0"/>
    </xf>
    <xf numFmtId="0" fontId="28" fillId="0" borderId="0" xfId="0" applyFont="1" applyBorder="1" applyAlignment="1" applyProtection="1">
      <alignment vertical="center" wrapText="1"/>
      <protection locked="0"/>
    </xf>
    <xf numFmtId="0" fontId="0" fillId="0" borderId="12" xfId="0" applyBorder="1" applyProtection="1">
      <protection locked="0"/>
    </xf>
    <xf numFmtId="0" fontId="28" fillId="0" borderId="0" xfId="0" applyFont="1" applyBorder="1" applyAlignment="1" applyProtection="1">
      <alignment vertical="center"/>
      <protection locked="0"/>
    </xf>
    <xf numFmtId="0" fontId="26" fillId="0" borderId="0" xfId="0" applyFont="1" applyBorder="1" applyAlignment="1" applyProtection="1">
      <alignment vertical="center" wrapText="1"/>
      <protection locked="0"/>
    </xf>
    <xf numFmtId="0" fontId="26" fillId="0" borderId="12" xfId="0" applyFont="1" applyBorder="1" applyAlignment="1" applyProtection="1">
      <alignment vertical="center" wrapText="1"/>
      <protection locked="0"/>
    </xf>
    <xf numFmtId="0" fontId="28" fillId="0" borderId="7" xfId="0" applyFont="1" applyBorder="1" applyAlignment="1" applyProtection="1">
      <alignment horizontal="left" vertical="center"/>
      <protection locked="0"/>
    </xf>
    <xf numFmtId="0" fontId="28" fillId="0" borderId="8" xfId="0" applyFont="1" applyBorder="1" applyAlignment="1" applyProtection="1">
      <alignment vertical="center" wrapText="1"/>
      <protection locked="0"/>
    </xf>
    <xf numFmtId="0" fontId="26" fillId="0" borderId="28" xfId="0" applyFont="1" applyBorder="1" applyAlignment="1" applyProtection="1">
      <alignment vertical="center" wrapText="1"/>
      <protection locked="0"/>
    </xf>
    <xf numFmtId="0" fontId="0" fillId="0" borderId="28" xfId="0" applyBorder="1" applyProtection="1">
      <protection locked="0"/>
    </xf>
    <xf numFmtId="0" fontId="28" fillId="0" borderId="28" xfId="0" applyFont="1" applyBorder="1" applyAlignment="1" applyProtection="1">
      <alignment vertical="center" wrapText="1"/>
      <protection locked="0"/>
    </xf>
    <xf numFmtId="0" fontId="28" fillId="0" borderId="10" xfId="0" applyFont="1" applyBorder="1" applyAlignment="1" applyProtection="1">
      <alignment vertical="center" wrapText="1"/>
      <protection locked="0"/>
    </xf>
    <xf numFmtId="0" fontId="26" fillId="0" borderId="0" xfId="0" applyFont="1" applyBorder="1" applyAlignment="1" applyProtection="1">
      <alignment horizontal="left"/>
      <protection locked="0"/>
    </xf>
    <xf numFmtId="0" fontId="28" fillId="0" borderId="0" xfId="0" applyFont="1" applyBorder="1" applyAlignment="1" applyProtection="1">
      <alignment horizontal="center" vertical="center" wrapText="1"/>
      <protection locked="0"/>
    </xf>
    <xf numFmtId="164" fontId="26" fillId="0" borderId="0" xfId="1" applyFont="1" applyBorder="1" applyAlignment="1" applyProtection="1">
      <alignment horizontal="left" vertical="center" wrapText="1"/>
      <protection locked="0"/>
    </xf>
    <xf numFmtId="0" fontId="26" fillId="0" borderId="0" xfId="0" applyFont="1" applyProtection="1">
      <protection locked="0"/>
    </xf>
    <xf numFmtId="0" fontId="28" fillId="0" borderId="9" xfId="0" applyFont="1" applyBorder="1" applyAlignment="1" applyProtection="1">
      <alignment horizontal="left"/>
      <protection locked="0"/>
    </xf>
    <xf numFmtId="0" fontId="0" fillId="0" borderId="0" xfId="0" applyProtection="1">
      <protection locked="0"/>
    </xf>
    <xf numFmtId="0" fontId="28" fillId="0" borderId="7" xfId="0" applyFont="1" applyBorder="1" applyAlignment="1" applyProtection="1">
      <alignment horizontal="left"/>
      <protection locked="0"/>
    </xf>
    <xf numFmtId="164" fontId="26" fillId="0" borderId="36" xfId="1" applyFont="1" applyFill="1" applyBorder="1" applyAlignment="1" applyProtection="1">
      <alignment horizontal="left" wrapText="1"/>
      <protection locked="0"/>
    </xf>
    <xf numFmtId="0" fontId="0" fillId="0" borderId="36" xfId="0" applyBorder="1" applyProtection="1">
      <protection locked="0"/>
    </xf>
    <xf numFmtId="0" fontId="28" fillId="0" borderId="36" xfId="0" applyFont="1" applyBorder="1" applyAlignment="1" applyProtection="1">
      <alignment vertical="center" wrapText="1"/>
      <protection locked="0"/>
    </xf>
    <xf numFmtId="0" fontId="0" fillId="0" borderId="8" xfId="0" applyBorder="1" applyProtection="1">
      <protection locked="0"/>
    </xf>
    <xf numFmtId="0" fontId="28" fillId="0" borderId="36" xfId="0" applyFont="1" applyBorder="1" applyAlignment="1" applyProtection="1">
      <alignment vertical="center"/>
      <protection locked="0"/>
    </xf>
    <xf numFmtId="0" fontId="26" fillId="0" borderId="36" xfId="0" applyFont="1" applyBorder="1" applyAlignment="1" applyProtection="1">
      <alignment vertical="center" wrapText="1"/>
      <protection locked="0"/>
    </xf>
    <xf numFmtId="0" fontId="26" fillId="0" borderId="8" xfId="0" applyFont="1" applyBorder="1" applyAlignment="1" applyProtection="1">
      <alignment vertical="center" wrapText="1"/>
      <protection locked="0"/>
    </xf>
    <xf numFmtId="0" fontId="28" fillId="0" borderId="11" xfId="0" applyFont="1" applyBorder="1" applyAlignment="1" applyProtection="1">
      <alignment horizontal="left"/>
      <protection locked="0"/>
    </xf>
    <xf numFmtId="164" fontId="71" fillId="0" borderId="0" xfId="1" applyFont="1" applyFill="1" applyBorder="1" applyAlignment="1" applyProtection="1">
      <alignment horizontal="left" wrapText="1"/>
      <protection locked="0"/>
    </xf>
    <xf numFmtId="164" fontId="26" fillId="0" borderId="0" xfId="1" applyFont="1" applyFill="1" applyBorder="1" applyAlignment="1" applyProtection="1">
      <alignment horizontal="left" wrapText="1"/>
      <protection locked="0"/>
    </xf>
    <xf numFmtId="0" fontId="0" fillId="0" borderId="0" xfId="0" applyBorder="1" applyProtection="1">
      <protection locked="0"/>
    </xf>
    <xf numFmtId="0" fontId="28" fillId="0" borderId="0" xfId="0" applyFont="1" applyBorder="1" applyAlignment="1" applyProtection="1">
      <alignment vertical="center" wrapText="1"/>
      <protection locked="0"/>
    </xf>
    <xf numFmtId="0" fontId="0" fillId="0" borderId="12" xfId="0" applyBorder="1" applyProtection="1">
      <protection locked="0"/>
    </xf>
    <xf numFmtId="0" fontId="28" fillId="0" borderId="0" xfId="0" applyFont="1" applyBorder="1" applyAlignment="1" applyProtection="1">
      <alignment vertical="center"/>
      <protection locked="0"/>
    </xf>
    <xf numFmtId="0" fontId="26" fillId="0" borderId="0" xfId="0" applyFont="1" applyBorder="1" applyAlignment="1" applyProtection="1">
      <alignment vertical="center" wrapText="1"/>
      <protection locked="0"/>
    </xf>
    <xf numFmtId="0" fontId="26" fillId="0" borderId="12" xfId="0" applyFont="1" applyBorder="1" applyAlignment="1" applyProtection="1">
      <alignment vertical="center" wrapText="1"/>
      <protection locked="0"/>
    </xf>
    <xf numFmtId="0" fontId="28" fillId="0" borderId="7" xfId="0" applyFont="1" applyBorder="1" applyAlignment="1" applyProtection="1">
      <alignment horizontal="left" vertical="center"/>
      <protection locked="0"/>
    </xf>
    <xf numFmtId="0" fontId="28" fillId="0" borderId="8" xfId="0" applyFont="1" applyBorder="1" applyAlignment="1" applyProtection="1">
      <alignment vertical="center" wrapText="1"/>
      <protection locked="0"/>
    </xf>
    <xf numFmtId="0" fontId="26" fillId="0" borderId="28" xfId="0" applyFont="1" applyBorder="1" applyAlignment="1" applyProtection="1">
      <alignment vertical="center" wrapText="1"/>
      <protection locked="0"/>
    </xf>
    <xf numFmtId="0" fontId="0" fillId="0" borderId="28" xfId="0" applyBorder="1" applyProtection="1">
      <protection locked="0"/>
    </xf>
    <xf numFmtId="0" fontId="28" fillId="0" borderId="28" xfId="0" applyFont="1" applyBorder="1" applyAlignment="1" applyProtection="1">
      <alignment vertical="center" wrapText="1"/>
      <protection locked="0"/>
    </xf>
    <xf numFmtId="0" fontId="28" fillId="0" borderId="10" xfId="0" applyFont="1" applyBorder="1" applyAlignment="1" applyProtection="1">
      <alignment vertical="center" wrapText="1"/>
      <protection locked="0"/>
    </xf>
    <xf numFmtId="0" fontId="26" fillId="0" borderId="0" xfId="0" applyFont="1" applyBorder="1" applyAlignment="1" applyProtection="1">
      <alignment horizontal="left"/>
      <protection locked="0"/>
    </xf>
    <xf numFmtId="0" fontId="28" fillId="0" borderId="0" xfId="0" applyFont="1" applyBorder="1" applyAlignment="1" applyProtection="1">
      <alignment horizontal="center" vertical="center" wrapText="1"/>
      <protection locked="0"/>
    </xf>
    <xf numFmtId="164" fontId="26" fillId="0" borderId="0" xfId="1" applyFont="1" applyBorder="1" applyAlignment="1" applyProtection="1">
      <alignment horizontal="left" vertical="center" wrapText="1"/>
      <protection locked="0"/>
    </xf>
    <xf numFmtId="0" fontId="26" fillId="0" borderId="0" xfId="0" applyFont="1" applyProtection="1">
      <protection locked="0"/>
    </xf>
    <xf numFmtId="0" fontId="28" fillId="0" borderId="9" xfId="0" applyFont="1" applyBorder="1" applyAlignment="1" applyProtection="1">
      <alignment horizontal="left"/>
      <protection locked="0"/>
    </xf>
    <xf numFmtId="0" fontId="0" fillId="0" borderId="0" xfId="0" applyProtection="1">
      <protection locked="0"/>
    </xf>
    <xf numFmtId="0" fontId="28" fillId="0" borderId="7" xfId="0" applyFont="1" applyBorder="1" applyAlignment="1" applyProtection="1">
      <alignment horizontal="left"/>
      <protection locked="0"/>
    </xf>
    <xf numFmtId="164" fontId="26" fillId="0" borderId="36" xfId="1" applyFont="1" applyFill="1" applyBorder="1" applyAlignment="1" applyProtection="1">
      <alignment horizontal="left" wrapText="1"/>
      <protection locked="0"/>
    </xf>
    <xf numFmtId="0" fontId="0" fillId="0" borderId="36" xfId="0" applyBorder="1" applyProtection="1">
      <protection locked="0"/>
    </xf>
    <xf numFmtId="0" fontId="28" fillId="0" borderId="36" xfId="0" applyFont="1" applyBorder="1" applyAlignment="1" applyProtection="1">
      <alignment vertical="center" wrapText="1"/>
      <protection locked="0"/>
    </xf>
    <xf numFmtId="0" fontId="0" fillId="0" borderId="8" xfId="0" applyBorder="1" applyProtection="1">
      <protection locked="0"/>
    </xf>
    <xf numFmtId="0" fontId="28" fillId="0" borderId="36" xfId="0" applyFont="1" applyBorder="1" applyAlignment="1" applyProtection="1">
      <alignment vertical="center"/>
      <protection locked="0"/>
    </xf>
    <xf numFmtId="0" fontId="26" fillId="0" borderId="36" xfId="0" applyFont="1" applyBorder="1" applyAlignment="1" applyProtection="1">
      <alignment vertical="center" wrapText="1"/>
      <protection locked="0"/>
    </xf>
    <xf numFmtId="0" fontId="26" fillId="0" borderId="8" xfId="0" applyFont="1" applyBorder="1" applyAlignment="1" applyProtection="1">
      <alignment vertical="center" wrapText="1"/>
      <protection locked="0"/>
    </xf>
    <xf numFmtId="0" fontId="28" fillId="0" borderId="11" xfId="0" applyFont="1" applyBorder="1" applyAlignment="1" applyProtection="1">
      <alignment horizontal="left"/>
      <protection locked="0"/>
    </xf>
    <xf numFmtId="164" fontId="71" fillId="0" borderId="0" xfId="1" applyFont="1" applyFill="1" applyBorder="1" applyAlignment="1" applyProtection="1">
      <alignment horizontal="left" wrapText="1"/>
      <protection locked="0"/>
    </xf>
    <xf numFmtId="164" fontId="26" fillId="0" borderId="0" xfId="1" applyFont="1" applyFill="1" applyBorder="1" applyAlignment="1" applyProtection="1">
      <alignment horizontal="left" wrapText="1"/>
      <protection locked="0"/>
    </xf>
    <xf numFmtId="0" fontId="0" fillId="0" borderId="0" xfId="0" applyBorder="1" applyProtection="1">
      <protection locked="0"/>
    </xf>
    <xf numFmtId="0" fontId="28" fillId="0" borderId="0" xfId="0" applyFont="1" applyBorder="1" applyAlignment="1" applyProtection="1">
      <alignment vertical="center" wrapText="1"/>
      <protection locked="0"/>
    </xf>
    <xf numFmtId="0" fontId="0" fillId="0" borderId="12" xfId="0" applyBorder="1" applyProtection="1">
      <protection locked="0"/>
    </xf>
    <xf numFmtId="0" fontId="28" fillId="0" borderId="0" xfId="0" applyFont="1" applyBorder="1" applyAlignment="1" applyProtection="1">
      <alignment vertical="center"/>
      <protection locked="0"/>
    </xf>
    <xf numFmtId="0" fontId="26" fillId="0" borderId="0" xfId="0" applyFont="1" applyBorder="1" applyAlignment="1" applyProtection="1">
      <alignment vertical="center" wrapText="1"/>
      <protection locked="0"/>
    </xf>
    <xf numFmtId="0" fontId="26" fillId="0" borderId="12" xfId="0" applyFont="1" applyBorder="1" applyAlignment="1" applyProtection="1">
      <alignment vertical="center" wrapText="1"/>
      <protection locked="0"/>
    </xf>
    <xf numFmtId="0" fontId="28" fillId="0" borderId="7" xfId="0" applyFont="1" applyBorder="1" applyAlignment="1" applyProtection="1">
      <alignment horizontal="left" vertical="center"/>
      <protection locked="0"/>
    </xf>
    <xf numFmtId="0" fontId="28" fillId="0" borderId="8" xfId="0" applyFont="1" applyBorder="1" applyAlignment="1" applyProtection="1">
      <alignment vertical="center" wrapText="1"/>
      <protection locked="0"/>
    </xf>
    <xf numFmtId="0" fontId="26" fillId="0" borderId="28" xfId="0" applyFont="1" applyBorder="1" applyAlignment="1" applyProtection="1">
      <alignment vertical="center" wrapText="1"/>
      <protection locked="0"/>
    </xf>
    <xf numFmtId="0" fontId="26" fillId="0" borderId="0" xfId="0" applyFont="1" applyBorder="1" applyAlignment="1" applyProtection="1">
      <alignment horizontal="left"/>
      <protection locked="0"/>
    </xf>
    <xf numFmtId="0" fontId="28" fillId="0" borderId="0" xfId="0" applyFont="1" applyBorder="1" applyAlignment="1" applyProtection="1">
      <alignment horizontal="center" vertical="center" wrapText="1"/>
      <protection locked="0"/>
    </xf>
    <xf numFmtId="164" fontId="26" fillId="0" borderId="0" xfId="1" applyFont="1" applyBorder="1" applyAlignment="1" applyProtection="1">
      <alignment horizontal="left" vertical="center" wrapText="1"/>
      <protection locked="0"/>
    </xf>
    <xf numFmtId="0" fontId="26" fillId="0" borderId="0" xfId="0" applyFont="1" applyProtection="1">
      <protection locked="0"/>
    </xf>
    <xf numFmtId="0" fontId="28" fillId="0" borderId="9" xfId="0" applyFont="1" applyBorder="1" applyAlignment="1" applyProtection="1">
      <alignment horizontal="left"/>
      <protection locked="0"/>
    </xf>
    <xf numFmtId="0" fontId="0" fillId="0" borderId="0" xfId="0" applyProtection="1">
      <protection locked="0"/>
    </xf>
    <xf numFmtId="0" fontId="28" fillId="0" borderId="7" xfId="0" applyFont="1" applyBorder="1" applyAlignment="1" applyProtection="1">
      <alignment horizontal="left"/>
      <protection locked="0"/>
    </xf>
    <xf numFmtId="164" fontId="26" fillId="0" borderId="36" xfId="1" applyFont="1" applyFill="1" applyBorder="1" applyAlignment="1" applyProtection="1">
      <alignment horizontal="left" wrapText="1"/>
      <protection locked="0"/>
    </xf>
    <xf numFmtId="0" fontId="0" fillId="0" borderId="36" xfId="0" applyBorder="1" applyProtection="1">
      <protection locked="0"/>
    </xf>
    <xf numFmtId="0" fontId="28" fillId="0" borderId="36" xfId="0" applyFont="1" applyBorder="1" applyAlignment="1" applyProtection="1">
      <alignment vertical="center" wrapText="1"/>
      <protection locked="0"/>
    </xf>
    <xf numFmtId="0" fontId="0" fillId="0" borderId="8" xfId="0" applyBorder="1" applyProtection="1">
      <protection locked="0"/>
    </xf>
    <xf numFmtId="0" fontId="28" fillId="0" borderId="36" xfId="0" applyFont="1" applyBorder="1" applyAlignment="1" applyProtection="1">
      <alignment vertical="center"/>
      <protection locked="0"/>
    </xf>
    <xf numFmtId="0" fontId="26" fillId="0" borderId="36" xfId="0" applyFont="1" applyBorder="1" applyAlignment="1" applyProtection="1">
      <alignment vertical="center" wrapText="1"/>
      <protection locked="0"/>
    </xf>
    <xf numFmtId="0" fontId="26" fillId="0" borderId="8" xfId="0" applyFont="1" applyBorder="1" applyAlignment="1" applyProtection="1">
      <alignment vertical="center" wrapText="1"/>
      <protection locked="0"/>
    </xf>
    <xf numFmtId="0" fontId="28" fillId="0" borderId="11" xfId="0" applyFont="1" applyBorder="1" applyAlignment="1" applyProtection="1">
      <alignment horizontal="left"/>
      <protection locked="0"/>
    </xf>
    <xf numFmtId="164" fontId="71" fillId="0" borderId="0" xfId="1" applyFont="1" applyFill="1" applyBorder="1" applyAlignment="1" applyProtection="1">
      <alignment horizontal="left" wrapText="1"/>
      <protection locked="0"/>
    </xf>
    <xf numFmtId="164" fontId="26" fillId="0" borderId="0" xfId="1" applyFont="1" applyFill="1" applyBorder="1" applyAlignment="1" applyProtection="1">
      <alignment horizontal="left" wrapText="1"/>
      <protection locked="0"/>
    </xf>
    <xf numFmtId="0" fontId="0" fillId="0" borderId="0" xfId="0" applyBorder="1" applyProtection="1">
      <protection locked="0"/>
    </xf>
    <xf numFmtId="0" fontId="28" fillId="0" borderId="0" xfId="0" applyFont="1" applyBorder="1" applyAlignment="1" applyProtection="1">
      <alignment vertical="center" wrapText="1"/>
      <protection locked="0"/>
    </xf>
    <xf numFmtId="0" fontId="0" fillId="0" borderId="12" xfId="0" applyBorder="1" applyProtection="1">
      <protection locked="0"/>
    </xf>
    <xf numFmtId="0" fontId="28" fillId="0" borderId="0" xfId="0" applyFont="1" applyBorder="1" applyAlignment="1" applyProtection="1">
      <alignment vertical="center"/>
      <protection locked="0"/>
    </xf>
    <xf numFmtId="0" fontId="26" fillId="0" borderId="0" xfId="0" applyFont="1" applyBorder="1" applyAlignment="1" applyProtection="1">
      <alignment vertical="center" wrapText="1"/>
      <protection locked="0"/>
    </xf>
    <xf numFmtId="0" fontId="26" fillId="0" borderId="12" xfId="0" applyFont="1" applyBorder="1" applyAlignment="1" applyProtection="1">
      <alignment vertical="center" wrapText="1"/>
      <protection locked="0"/>
    </xf>
    <xf numFmtId="0" fontId="28" fillId="0" borderId="7" xfId="0" applyFont="1" applyBorder="1" applyAlignment="1" applyProtection="1">
      <alignment horizontal="left" vertical="center"/>
      <protection locked="0"/>
    </xf>
    <xf numFmtId="0" fontId="28" fillId="0" borderId="8" xfId="0" applyFont="1" applyBorder="1" applyAlignment="1" applyProtection="1">
      <alignment vertical="center" wrapText="1"/>
      <protection locked="0"/>
    </xf>
    <xf numFmtId="0" fontId="26" fillId="0" borderId="28" xfId="0" applyFont="1" applyBorder="1" applyAlignment="1" applyProtection="1">
      <alignment vertical="center" wrapText="1"/>
      <protection locked="0"/>
    </xf>
    <xf numFmtId="0" fontId="26" fillId="0" borderId="0" xfId="0" applyFont="1" applyBorder="1" applyAlignment="1" applyProtection="1">
      <alignment horizontal="left"/>
      <protection locked="0"/>
    </xf>
    <xf numFmtId="0" fontId="28" fillId="0" borderId="0" xfId="0" applyFont="1" applyBorder="1" applyAlignment="1" applyProtection="1">
      <alignment horizontal="center" vertical="center" wrapText="1"/>
      <protection locked="0"/>
    </xf>
    <xf numFmtId="164" fontId="26" fillId="0" borderId="0" xfId="1" applyFont="1" applyBorder="1" applyAlignment="1" applyProtection="1">
      <alignment horizontal="left" vertical="center" wrapText="1"/>
      <protection locked="0"/>
    </xf>
    <xf numFmtId="0" fontId="26" fillId="0" borderId="0" xfId="0" applyFont="1" applyProtection="1">
      <protection locked="0"/>
    </xf>
    <xf numFmtId="0" fontId="28" fillId="0" borderId="9" xfId="0" applyFont="1" applyBorder="1" applyAlignment="1" applyProtection="1">
      <alignment horizontal="left"/>
      <protection locked="0"/>
    </xf>
    <xf numFmtId="0" fontId="0" fillId="0" borderId="0" xfId="0" applyProtection="1">
      <protection locked="0"/>
    </xf>
    <xf numFmtId="0" fontId="28" fillId="0" borderId="7" xfId="0" applyFont="1" applyBorder="1" applyAlignment="1" applyProtection="1">
      <alignment horizontal="left"/>
      <protection locked="0"/>
    </xf>
    <xf numFmtId="164" fontId="26" fillId="0" borderId="36" xfId="1" applyFont="1" applyFill="1" applyBorder="1" applyAlignment="1" applyProtection="1">
      <alignment horizontal="left" wrapText="1"/>
      <protection locked="0"/>
    </xf>
    <xf numFmtId="0" fontId="0" fillId="0" borderId="36" xfId="0" applyBorder="1" applyProtection="1">
      <protection locked="0"/>
    </xf>
    <xf numFmtId="0" fontId="28" fillId="0" borderId="36" xfId="0" applyFont="1" applyBorder="1" applyAlignment="1" applyProtection="1">
      <alignment vertical="center" wrapText="1"/>
      <protection locked="0"/>
    </xf>
    <xf numFmtId="0" fontId="0" fillId="0" borderId="8" xfId="0" applyBorder="1" applyProtection="1">
      <protection locked="0"/>
    </xf>
    <xf numFmtId="0" fontId="28" fillId="0" borderId="36" xfId="0" applyFont="1" applyBorder="1" applyAlignment="1" applyProtection="1">
      <alignment vertical="center"/>
      <protection locked="0"/>
    </xf>
    <xf numFmtId="0" fontId="26" fillId="0" borderId="36" xfId="0" applyFont="1" applyBorder="1" applyAlignment="1" applyProtection="1">
      <alignment vertical="center" wrapText="1"/>
      <protection locked="0"/>
    </xf>
    <xf numFmtId="0" fontId="26" fillId="0" borderId="8" xfId="0" applyFont="1" applyBorder="1" applyAlignment="1" applyProtection="1">
      <alignment vertical="center" wrapText="1"/>
      <protection locked="0"/>
    </xf>
    <xf numFmtId="0" fontId="28" fillId="0" borderId="11" xfId="0" applyFont="1" applyBorder="1" applyAlignment="1" applyProtection="1">
      <alignment horizontal="left"/>
      <protection locked="0"/>
    </xf>
    <xf numFmtId="164" fontId="71" fillId="0" borderId="0" xfId="1" applyFont="1" applyFill="1" applyBorder="1" applyAlignment="1" applyProtection="1">
      <alignment horizontal="left" wrapText="1"/>
      <protection locked="0"/>
    </xf>
    <xf numFmtId="164" fontId="26" fillId="0" borderId="0" xfId="1" applyFont="1" applyFill="1" applyBorder="1" applyAlignment="1" applyProtection="1">
      <alignment horizontal="left" wrapText="1"/>
      <protection locked="0"/>
    </xf>
    <xf numFmtId="0" fontId="0" fillId="0" borderId="0" xfId="0" applyBorder="1" applyProtection="1">
      <protection locked="0"/>
    </xf>
    <xf numFmtId="0" fontId="28" fillId="0" borderId="0" xfId="0" applyFont="1" applyBorder="1" applyAlignment="1" applyProtection="1">
      <alignment vertical="center" wrapText="1"/>
      <protection locked="0"/>
    </xf>
    <xf numFmtId="0" fontId="0" fillId="0" borderId="12" xfId="0" applyBorder="1" applyProtection="1">
      <protection locked="0"/>
    </xf>
    <xf numFmtId="0" fontId="28" fillId="0" borderId="0" xfId="0" applyFont="1" applyBorder="1" applyAlignment="1" applyProtection="1">
      <alignment vertical="center"/>
      <protection locked="0"/>
    </xf>
    <xf numFmtId="0" fontId="26" fillId="0" borderId="0" xfId="0" applyFont="1" applyBorder="1" applyAlignment="1" applyProtection="1">
      <alignment vertical="center" wrapText="1"/>
      <protection locked="0"/>
    </xf>
    <xf numFmtId="0" fontId="26" fillId="0" borderId="12" xfId="0" applyFont="1" applyBorder="1" applyAlignment="1" applyProtection="1">
      <alignment vertical="center" wrapText="1"/>
      <protection locked="0"/>
    </xf>
    <xf numFmtId="0" fontId="28" fillId="0" borderId="7" xfId="0" applyFont="1" applyBorder="1" applyAlignment="1" applyProtection="1">
      <alignment horizontal="left" vertical="center"/>
      <protection locked="0"/>
    </xf>
    <xf numFmtId="0" fontId="26" fillId="0" borderId="28" xfId="0" applyFont="1" applyBorder="1" applyAlignment="1" applyProtection="1">
      <alignment vertical="center" wrapText="1"/>
      <protection locked="0"/>
    </xf>
    <xf numFmtId="0" fontId="26" fillId="0" borderId="0" xfId="0" applyFont="1" applyBorder="1" applyAlignment="1" applyProtection="1">
      <alignment horizontal="left"/>
      <protection locked="0"/>
    </xf>
    <xf numFmtId="0" fontId="28" fillId="0" borderId="0" xfId="0" applyFont="1" applyBorder="1" applyAlignment="1" applyProtection="1">
      <alignment horizontal="center" vertical="center" wrapText="1"/>
      <protection locked="0"/>
    </xf>
    <xf numFmtId="164" fontId="26" fillId="0" borderId="0" xfId="1" applyFont="1" applyBorder="1" applyAlignment="1" applyProtection="1">
      <alignment horizontal="left" vertical="center" wrapText="1"/>
      <protection locked="0"/>
    </xf>
    <xf numFmtId="0" fontId="26" fillId="0" borderId="0" xfId="0" applyFont="1" applyProtection="1">
      <protection locked="0"/>
    </xf>
    <xf numFmtId="0" fontId="28" fillId="0" borderId="9" xfId="0" applyFont="1" applyBorder="1" applyAlignment="1" applyProtection="1">
      <alignment horizontal="left"/>
      <protection locked="0"/>
    </xf>
    <xf numFmtId="0" fontId="0" fillId="0" borderId="0" xfId="0" applyProtection="1">
      <protection locked="0"/>
    </xf>
    <xf numFmtId="0" fontId="28" fillId="0" borderId="7" xfId="0" applyFont="1" applyBorder="1" applyAlignment="1" applyProtection="1">
      <alignment horizontal="left"/>
      <protection locked="0"/>
    </xf>
    <xf numFmtId="164" fontId="26" fillId="0" borderId="36" xfId="1" applyFont="1" applyFill="1" applyBorder="1" applyAlignment="1" applyProtection="1">
      <alignment horizontal="left" wrapText="1"/>
      <protection locked="0"/>
    </xf>
    <xf numFmtId="0" fontId="0" fillId="0" borderId="36" xfId="0" applyBorder="1" applyProtection="1">
      <protection locked="0"/>
    </xf>
    <xf numFmtId="0" fontId="28" fillId="0" borderId="36" xfId="0" applyFont="1" applyBorder="1" applyAlignment="1" applyProtection="1">
      <alignment vertical="center" wrapText="1"/>
      <protection locked="0"/>
    </xf>
    <xf numFmtId="0" fontId="0" fillId="0" borderId="8" xfId="0" applyBorder="1" applyProtection="1">
      <protection locked="0"/>
    </xf>
    <xf numFmtId="0" fontId="28" fillId="0" borderId="36" xfId="0" applyFont="1" applyBorder="1" applyAlignment="1" applyProtection="1">
      <alignment vertical="center"/>
      <protection locked="0"/>
    </xf>
    <xf numFmtId="0" fontId="26" fillId="0" borderId="36" xfId="0" applyFont="1" applyBorder="1" applyAlignment="1" applyProtection="1">
      <alignment vertical="center" wrapText="1"/>
      <protection locked="0"/>
    </xf>
    <xf numFmtId="0" fontId="26" fillId="0" borderId="8" xfId="0" applyFont="1" applyBorder="1" applyAlignment="1" applyProtection="1">
      <alignment vertical="center" wrapText="1"/>
      <protection locked="0"/>
    </xf>
    <xf numFmtId="0" fontId="28" fillId="0" borderId="11" xfId="0" applyFont="1" applyBorder="1" applyAlignment="1" applyProtection="1">
      <alignment horizontal="left"/>
      <protection locked="0"/>
    </xf>
    <xf numFmtId="164" fontId="71" fillId="0" borderId="0" xfId="1" applyFont="1" applyFill="1" applyBorder="1" applyAlignment="1" applyProtection="1">
      <alignment horizontal="left" wrapText="1"/>
      <protection locked="0"/>
    </xf>
    <xf numFmtId="164" fontId="26" fillId="0" borderId="0" xfId="1" applyFont="1" applyFill="1" applyBorder="1" applyAlignment="1" applyProtection="1">
      <alignment horizontal="left" wrapText="1"/>
      <protection locked="0"/>
    </xf>
    <xf numFmtId="0" fontId="0" fillId="0" borderId="0" xfId="0" applyBorder="1" applyProtection="1">
      <protection locked="0"/>
    </xf>
    <xf numFmtId="0" fontId="28" fillId="0" borderId="0" xfId="0" applyFont="1" applyBorder="1" applyAlignment="1" applyProtection="1">
      <alignment vertical="center" wrapText="1"/>
      <protection locked="0"/>
    </xf>
    <xf numFmtId="0" fontId="0" fillId="0" borderId="12" xfId="0" applyBorder="1" applyProtection="1">
      <protection locked="0"/>
    </xf>
    <xf numFmtId="0" fontId="28" fillId="0" borderId="0" xfId="0" applyFont="1" applyBorder="1" applyAlignment="1" applyProtection="1">
      <alignment vertical="center"/>
      <protection locked="0"/>
    </xf>
    <xf numFmtId="0" fontId="26" fillId="0" borderId="0" xfId="0" applyFont="1" applyBorder="1" applyAlignment="1" applyProtection="1">
      <alignment vertical="center" wrapText="1"/>
      <protection locked="0"/>
    </xf>
    <xf numFmtId="0" fontId="26" fillId="0" borderId="12" xfId="0" applyFont="1" applyBorder="1" applyAlignment="1" applyProtection="1">
      <alignment vertical="center" wrapText="1"/>
      <protection locked="0"/>
    </xf>
    <xf numFmtId="0" fontId="28" fillId="0" borderId="7" xfId="0" applyFont="1" applyBorder="1" applyAlignment="1" applyProtection="1">
      <alignment horizontal="left" vertical="center"/>
      <protection locked="0"/>
    </xf>
    <xf numFmtId="0" fontId="28" fillId="0" borderId="8" xfId="0" applyFont="1" applyBorder="1" applyAlignment="1" applyProtection="1">
      <alignment vertical="center" wrapText="1"/>
      <protection locked="0"/>
    </xf>
    <xf numFmtId="0" fontId="26" fillId="0" borderId="28" xfId="0" applyFont="1" applyBorder="1" applyAlignment="1" applyProtection="1">
      <alignment vertical="center" wrapText="1"/>
      <protection locked="0"/>
    </xf>
    <xf numFmtId="0" fontId="26" fillId="0" borderId="0" xfId="0" applyFont="1" applyBorder="1" applyAlignment="1" applyProtection="1">
      <alignment horizontal="left"/>
      <protection locked="0"/>
    </xf>
    <xf numFmtId="0" fontId="28" fillId="0" borderId="0" xfId="0" applyFont="1" applyBorder="1" applyAlignment="1" applyProtection="1">
      <alignment horizontal="center" vertical="center" wrapText="1"/>
      <protection locked="0"/>
    </xf>
    <xf numFmtId="164" fontId="26" fillId="0" borderId="0" xfId="1" applyFont="1" applyBorder="1" applyAlignment="1" applyProtection="1">
      <alignment horizontal="left" vertical="center" wrapText="1"/>
      <protection locked="0"/>
    </xf>
    <xf numFmtId="0" fontId="26" fillId="0" borderId="0" xfId="0" applyFont="1" applyProtection="1">
      <protection locked="0"/>
    </xf>
    <xf numFmtId="0" fontId="28" fillId="0" borderId="9" xfId="0" applyFont="1" applyBorder="1" applyAlignment="1" applyProtection="1">
      <alignment horizontal="left"/>
      <protection locked="0"/>
    </xf>
    <xf numFmtId="0" fontId="0" fillId="0" borderId="0" xfId="0" applyProtection="1">
      <protection locked="0"/>
    </xf>
    <xf numFmtId="0" fontId="28" fillId="0" borderId="7" xfId="0" applyFont="1" applyBorder="1" applyAlignment="1" applyProtection="1">
      <alignment horizontal="left"/>
      <protection locked="0"/>
    </xf>
    <xf numFmtId="164" fontId="26" fillId="0" borderId="36" xfId="1" applyFont="1" applyFill="1" applyBorder="1" applyAlignment="1" applyProtection="1">
      <alignment horizontal="left" wrapText="1"/>
      <protection locked="0"/>
    </xf>
    <xf numFmtId="0" fontId="0" fillId="0" borderId="36" xfId="0" applyBorder="1" applyProtection="1">
      <protection locked="0"/>
    </xf>
    <xf numFmtId="0" fontId="28" fillId="0" borderId="36" xfId="0" applyFont="1" applyBorder="1" applyAlignment="1" applyProtection="1">
      <alignment vertical="center" wrapText="1"/>
      <protection locked="0"/>
    </xf>
    <xf numFmtId="0" fontId="0" fillId="0" borderId="8" xfId="0" applyBorder="1" applyProtection="1">
      <protection locked="0"/>
    </xf>
    <xf numFmtId="0" fontId="28" fillId="0" borderId="36" xfId="0" applyFont="1" applyBorder="1" applyAlignment="1" applyProtection="1">
      <alignment vertical="center"/>
      <protection locked="0"/>
    </xf>
    <xf numFmtId="0" fontId="26" fillId="0" borderId="36" xfId="0" applyFont="1" applyBorder="1" applyAlignment="1" applyProtection="1">
      <alignment vertical="center" wrapText="1"/>
      <protection locked="0"/>
    </xf>
    <xf numFmtId="0" fontId="26" fillId="0" borderId="8" xfId="0" applyFont="1" applyBorder="1" applyAlignment="1" applyProtection="1">
      <alignment vertical="center" wrapText="1"/>
      <protection locked="0"/>
    </xf>
    <xf numFmtId="0" fontId="28" fillId="0" borderId="11" xfId="0" applyFont="1" applyBorder="1" applyAlignment="1" applyProtection="1">
      <alignment horizontal="left"/>
      <protection locked="0"/>
    </xf>
    <xf numFmtId="164" fontId="71" fillId="0" borderId="0" xfId="1" applyFont="1" applyFill="1" applyBorder="1" applyAlignment="1" applyProtection="1">
      <alignment horizontal="left" wrapText="1"/>
      <protection locked="0"/>
    </xf>
    <xf numFmtId="164" fontId="26" fillId="0" borderId="0" xfId="1" applyFont="1" applyFill="1" applyBorder="1" applyAlignment="1" applyProtection="1">
      <alignment horizontal="left" wrapText="1"/>
      <protection locked="0"/>
    </xf>
    <xf numFmtId="0" fontId="0" fillId="0" borderId="0" xfId="0" applyBorder="1" applyProtection="1">
      <protection locked="0"/>
    </xf>
    <xf numFmtId="0" fontId="28" fillId="0" borderId="0" xfId="0" applyFont="1" applyBorder="1" applyAlignment="1" applyProtection="1">
      <alignment vertical="center" wrapText="1"/>
      <protection locked="0"/>
    </xf>
    <xf numFmtId="0" fontId="0" fillId="0" borderId="12" xfId="0" applyBorder="1" applyProtection="1">
      <protection locked="0"/>
    </xf>
    <xf numFmtId="0" fontId="28" fillId="0" borderId="0" xfId="0" applyFont="1" applyBorder="1" applyAlignment="1" applyProtection="1">
      <alignment vertical="center"/>
      <protection locked="0"/>
    </xf>
    <xf numFmtId="0" fontId="26" fillId="0" borderId="0" xfId="0" applyFont="1" applyBorder="1" applyAlignment="1" applyProtection="1">
      <alignment vertical="center" wrapText="1"/>
      <protection locked="0"/>
    </xf>
    <xf numFmtId="0" fontId="26" fillId="0" borderId="12" xfId="0" applyFont="1" applyBorder="1" applyAlignment="1" applyProtection="1">
      <alignment vertical="center" wrapText="1"/>
      <protection locked="0"/>
    </xf>
    <xf numFmtId="0" fontId="28" fillId="0" borderId="7" xfId="0" applyFont="1" applyBorder="1" applyAlignment="1" applyProtection="1">
      <alignment horizontal="left" vertical="center"/>
      <protection locked="0"/>
    </xf>
    <xf numFmtId="0" fontId="28" fillId="0" borderId="8" xfId="0" applyFont="1" applyBorder="1" applyAlignment="1" applyProtection="1">
      <alignment vertical="center" wrapText="1"/>
      <protection locked="0"/>
    </xf>
    <xf numFmtId="0" fontId="26" fillId="0" borderId="28" xfId="0" applyFont="1" applyBorder="1" applyAlignment="1" applyProtection="1">
      <alignment vertical="center" wrapText="1"/>
      <protection locked="0"/>
    </xf>
    <xf numFmtId="0" fontId="0" fillId="0" borderId="28" xfId="0" applyBorder="1" applyProtection="1">
      <protection locked="0"/>
    </xf>
    <xf numFmtId="0" fontId="28" fillId="0" borderId="28" xfId="0" applyFont="1" applyBorder="1" applyAlignment="1" applyProtection="1">
      <alignment vertical="center" wrapText="1"/>
      <protection locked="0"/>
    </xf>
    <xf numFmtId="0" fontId="28" fillId="0" borderId="10" xfId="0" applyFont="1" applyBorder="1" applyAlignment="1" applyProtection="1">
      <alignment vertical="center" wrapText="1"/>
      <protection locked="0"/>
    </xf>
    <xf numFmtId="0" fontId="26" fillId="0" borderId="0" xfId="0" applyFont="1" applyBorder="1" applyAlignment="1" applyProtection="1">
      <alignment horizontal="left"/>
      <protection locked="0"/>
    </xf>
    <xf numFmtId="0" fontId="28" fillId="0" borderId="0" xfId="0" applyFont="1" applyBorder="1" applyAlignment="1" applyProtection="1">
      <alignment horizontal="center" vertical="center" wrapText="1"/>
      <protection locked="0"/>
    </xf>
    <xf numFmtId="164" fontId="26" fillId="0" borderId="0" xfId="1" applyFont="1" applyBorder="1" applyAlignment="1" applyProtection="1">
      <alignment horizontal="left" vertical="center" wrapText="1"/>
      <protection locked="0"/>
    </xf>
    <xf numFmtId="0" fontId="26" fillId="0" borderId="0" xfId="0" applyFont="1" applyProtection="1">
      <protection locked="0"/>
    </xf>
    <xf numFmtId="0" fontId="28" fillId="0" borderId="9" xfId="0" applyFont="1" applyBorder="1" applyAlignment="1" applyProtection="1">
      <alignment horizontal="left"/>
      <protection locked="0"/>
    </xf>
    <xf numFmtId="0" fontId="0" fillId="0" borderId="0" xfId="0" applyProtection="1">
      <protection locked="0"/>
    </xf>
    <xf numFmtId="0" fontId="28" fillId="0" borderId="7" xfId="0" applyFont="1" applyBorder="1" applyAlignment="1" applyProtection="1">
      <alignment horizontal="left"/>
      <protection locked="0"/>
    </xf>
    <xf numFmtId="164" fontId="26" fillId="0" borderId="36" xfId="1" applyFont="1" applyFill="1" applyBorder="1" applyAlignment="1" applyProtection="1">
      <alignment horizontal="left" wrapText="1"/>
      <protection locked="0"/>
    </xf>
    <xf numFmtId="0" fontId="0" fillId="0" borderId="36" xfId="0" applyBorder="1" applyProtection="1">
      <protection locked="0"/>
    </xf>
    <xf numFmtId="0" fontId="28" fillId="0" borderId="36" xfId="0" applyFont="1" applyBorder="1" applyAlignment="1" applyProtection="1">
      <alignment vertical="center" wrapText="1"/>
      <protection locked="0"/>
    </xf>
    <xf numFmtId="0" fontId="0" fillId="0" borderId="8" xfId="0" applyBorder="1" applyProtection="1">
      <protection locked="0"/>
    </xf>
    <xf numFmtId="0" fontId="28" fillId="0" borderId="36" xfId="0" applyFont="1" applyBorder="1" applyAlignment="1" applyProtection="1">
      <alignment vertical="center"/>
      <protection locked="0"/>
    </xf>
    <xf numFmtId="0" fontId="26" fillId="0" borderId="36" xfId="0" applyFont="1" applyBorder="1" applyAlignment="1" applyProtection="1">
      <alignment vertical="center" wrapText="1"/>
      <protection locked="0"/>
    </xf>
    <xf numFmtId="0" fontId="26" fillId="0" borderId="8" xfId="0" applyFont="1" applyBorder="1" applyAlignment="1" applyProtection="1">
      <alignment vertical="center" wrapText="1"/>
      <protection locked="0"/>
    </xf>
    <xf numFmtId="0" fontId="28" fillId="0" borderId="11" xfId="0" applyFont="1" applyBorder="1" applyAlignment="1" applyProtection="1">
      <alignment horizontal="left"/>
      <protection locked="0"/>
    </xf>
    <xf numFmtId="164" fontId="71" fillId="0" borderId="0" xfId="1" applyFont="1" applyFill="1" applyBorder="1" applyAlignment="1" applyProtection="1">
      <alignment horizontal="left" wrapText="1"/>
      <protection locked="0"/>
    </xf>
    <xf numFmtId="164" fontId="26" fillId="0" borderId="0" xfId="1" applyFont="1" applyFill="1" applyBorder="1" applyAlignment="1" applyProtection="1">
      <alignment horizontal="left" wrapText="1"/>
      <protection locked="0"/>
    </xf>
    <xf numFmtId="0" fontId="0" fillId="0" borderId="0" xfId="0" applyBorder="1" applyProtection="1">
      <protection locked="0"/>
    </xf>
    <xf numFmtId="0" fontId="28" fillId="0" borderId="0" xfId="0" applyFont="1" applyBorder="1" applyAlignment="1" applyProtection="1">
      <alignment vertical="center" wrapText="1"/>
      <protection locked="0"/>
    </xf>
    <xf numFmtId="0" fontId="0" fillId="0" borderId="12" xfId="0" applyBorder="1" applyProtection="1">
      <protection locked="0"/>
    </xf>
    <xf numFmtId="0" fontId="28" fillId="0" borderId="0" xfId="0" applyFont="1" applyBorder="1" applyAlignment="1" applyProtection="1">
      <alignment vertical="center"/>
      <protection locked="0"/>
    </xf>
    <xf numFmtId="0" fontId="26" fillId="0" borderId="0" xfId="0" applyFont="1" applyBorder="1" applyAlignment="1" applyProtection="1">
      <alignment vertical="center" wrapText="1"/>
      <protection locked="0"/>
    </xf>
    <xf numFmtId="0" fontId="26" fillId="0" borderId="12" xfId="0" applyFont="1" applyBorder="1" applyAlignment="1" applyProtection="1">
      <alignment vertical="center" wrapText="1"/>
      <protection locked="0"/>
    </xf>
    <xf numFmtId="0" fontId="28" fillId="0" borderId="7" xfId="0" applyFont="1" applyBorder="1" applyAlignment="1" applyProtection="1">
      <alignment horizontal="left" vertical="center"/>
      <protection locked="0"/>
    </xf>
    <xf numFmtId="0" fontId="28" fillId="0" borderId="8" xfId="0" applyFont="1" applyBorder="1" applyAlignment="1" applyProtection="1">
      <alignment vertical="center" wrapText="1"/>
      <protection locked="0"/>
    </xf>
    <xf numFmtId="0" fontId="26" fillId="0" borderId="28" xfId="0" applyFont="1" applyBorder="1" applyAlignment="1" applyProtection="1">
      <alignment vertical="center" wrapText="1"/>
      <protection locked="0"/>
    </xf>
    <xf numFmtId="0" fontId="0" fillId="0" borderId="28" xfId="0" applyBorder="1" applyProtection="1">
      <protection locked="0"/>
    </xf>
    <xf numFmtId="0" fontId="28" fillId="0" borderId="28" xfId="0" applyFont="1" applyBorder="1" applyAlignment="1" applyProtection="1">
      <alignment vertical="center" wrapText="1"/>
      <protection locked="0"/>
    </xf>
    <xf numFmtId="0" fontId="28" fillId="0" borderId="10" xfId="0" applyFont="1" applyBorder="1" applyAlignment="1" applyProtection="1">
      <alignment vertical="center" wrapText="1"/>
      <protection locked="0"/>
    </xf>
    <xf numFmtId="0" fontId="26" fillId="0" borderId="0" xfId="0" applyFont="1" applyBorder="1" applyAlignment="1" applyProtection="1">
      <alignment horizontal="left"/>
      <protection locked="0"/>
    </xf>
    <xf numFmtId="0" fontId="28" fillId="0" borderId="0" xfId="0" applyFont="1" applyBorder="1" applyAlignment="1" applyProtection="1">
      <alignment horizontal="center" vertical="center" wrapText="1"/>
      <protection locked="0"/>
    </xf>
    <xf numFmtId="164" fontId="26" fillId="0" borderId="0" xfId="1" applyFont="1" applyBorder="1" applyAlignment="1" applyProtection="1">
      <alignment horizontal="left" vertical="center" wrapText="1"/>
      <protection locked="0"/>
    </xf>
    <xf numFmtId="0" fontId="26" fillId="0" borderId="0" xfId="0" applyFont="1" applyProtection="1">
      <protection locked="0"/>
    </xf>
    <xf numFmtId="0" fontId="28" fillId="0" borderId="9" xfId="0" applyFont="1" applyBorder="1" applyAlignment="1" applyProtection="1">
      <alignment horizontal="left"/>
      <protection locked="0"/>
    </xf>
    <xf numFmtId="0" fontId="0" fillId="0" borderId="0" xfId="0" applyProtection="1">
      <protection locked="0"/>
    </xf>
    <xf numFmtId="0" fontId="28" fillId="0" borderId="7" xfId="0" applyFont="1" applyBorder="1" applyAlignment="1" applyProtection="1">
      <alignment horizontal="left"/>
      <protection locked="0"/>
    </xf>
    <xf numFmtId="164" fontId="26" fillId="0" borderId="36" xfId="1" applyFont="1" applyFill="1" applyBorder="1" applyAlignment="1" applyProtection="1">
      <alignment horizontal="left" wrapText="1"/>
      <protection locked="0"/>
    </xf>
    <xf numFmtId="0" fontId="0" fillId="0" borderId="36" xfId="0" applyBorder="1" applyProtection="1">
      <protection locked="0"/>
    </xf>
    <xf numFmtId="0" fontId="28" fillId="0" borderId="36" xfId="0" applyFont="1" applyBorder="1" applyAlignment="1" applyProtection="1">
      <alignment vertical="center" wrapText="1"/>
      <protection locked="0"/>
    </xf>
    <xf numFmtId="0" fontId="0" fillId="0" borderId="8" xfId="0" applyBorder="1" applyProtection="1">
      <protection locked="0"/>
    </xf>
    <xf numFmtId="0" fontId="28" fillId="0" borderId="36" xfId="0" applyFont="1" applyBorder="1" applyAlignment="1" applyProtection="1">
      <alignment vertical="center"/>
      <protection locked="0"/>
    </xf>
    <xf numFmtId="0" fontId="26" fillId="0" borderId="36" xfId="0" applyFont="1" applyBorder="1" applyAlignment="1" applyProtection="1">
      <alignment vertical="center" wrapText="1"/>
      <protection locked="0"/>
    </xf>
    <xf numFmtId="0" fontId="26" fillId="0" borderId="8" xfId="0" applyFont="1" applyBorder="1" applyAlignment="1" applyProtection="1">
      <alignment vertical="center" wrapText="1"/>
      <protection locked="0"/>
    </xf>
    <xf numFmtId="0" fontId="28" fillId="0" borderId="11" xfId="0" applyFont="1" applyBorder="1" applyAlignment="1" applyProtection="1">
      <alignment horizontal="left"/>
      <protection locked="0"/>
    </xf>
    <xf numFmtId="164" fontId="71" fillId="0" borderId="0" xfId="1" applyFont="1" applyFill="1" applyBorder="1" applyAlignment="1" applyProtection="1">
      <alignment horizontal="left" wrapText="1"/>
      <protection locked="0"/>
    </xf>
    <xf numFmtId="164" fontId="26" fillId="0" borderId="0" xfId="1" applyFont="1" applyFill="1" applyBorder="1" applyAlignment="1" applyProtection="1">
      <alignment horizontal="left" wrapText="1"/>
      <protection locked="0"/>
    </xf>
    <xf numFmtId="0" fontId="0" fillId="0" borderId="0" xfId="0" applyBorder="1" applyProtection="1">
      <protection locked="0"/>
    </xf>
    <xf numFmtId="0" fontId="28" fillId="0" borderId="0" xfId="0" applyFont="1" applyBorder="1" applyAlignment="1" applyProtection="1">
      <alignment vertical="center" wrapText="1"/>
      <protection locked="0"/>
    </xf>
    <xf numFmtId="0" fontId="0" fillId="0" borderId="12" xfId="0" applyBorder="1" applyProtection="1">
      <protection locked="0"/>
    </xf>
    <xf numFmtId="0" fontId="28" fillId="0" borderId="0" xfId="0" applyFont="1" applyBorder="1" applyAlignment="1" applyProtection="1">
      <alignment vertical="center"/>
      <protection locked="0"/>
    </xf>
    <xf numFmtId="0" fontId="26" fillId="0" borderId="0" xfId="0" applyFont="1" applyBorder="1" applyAlignment="1" applyProtection="1">
      <alignment vertical="center" wrapText="1"/>
      <protection locked="0"/>
    </xf>
    <xf numFmtId="0" fontId="26" fillId="0" borderId="12" xfId="0" applyFont="1" applyBorder="1" applyAlignment="1" applyProtection="1">
      <alignment vertical="center" wrapText="1"/>
      <protection locked="0"/>
    </xf>
    <xf numFmtId="0" fontId="28" fillId="0" borderId="7" xfId="0" applyFont="1" applyBorder="1" applyAlignment="1" applyProtection="1">
      <alignment horizontal="left" vertical="center"/>
      <protection locked="0"/>
    </xf>
    <xf numFmtId="0" fontId="26" fillId="0" borderId="28" xfId="0" applyFont="1" applyBorder="1" applyAlignment="1" applyProtection="1">
      <alignment vertical="center" wrapText="1"/>
      <protection locked="0"/>
    </xf>
    <xf numFmtId="0" fontId="0" fillId="0" borderId="28" xfId="0" applyBorder="1" applyProtection="1">
      <protection locked="0"/>
    </xf>
    <xf numFmtId="0" fontId="26" fillId="0" borderId="0" xfId="0" applyFont="1" applyBorder="1" applyAlignment="1" applyProtection="1">
      <alignment horizontal="left"/>
      <protection locked="0"/>
    </xf>
    <xf numFmtId="0" fontId="28" fillId="0" borderId="0" xfId="0" applyFont="1" applyBorder="1" applyAlignment="1" applyProtection="1">
      <alignment horizontal="center" vertical="center" wrapText="1"/>
      <protection locked="0"/>
    </xf>
    <xf numFmtId="164" fontId="26" fillId="0" borderId="0" xfId="1" applyFont="1" applyBorder="1" applyAlignment="1" applyProtection="1">
      <alignment horizontal="left" vertical="center" wrapText="1"/>
      <protection locked="0"/>
    </xf>
    <xf numFmtId="0" fontId="26" fillId="0" borderId="0" xfId="0" applyFont="1" applyProtection="1">
      <protection locked="0"/>
    </xf>
    <xf numFmtId="0" fontId="28" fillId="0" borderId="9" xfId="0" applyFont="1" applyBorder="1" applyAlignment="1" applyProtection="1">
      <alignment horizontal="left"/>
      <protection locked="0"/>
    </xf>
    <xf numFmtId="0" fontId="0" fillId="0" borderId="0" xfId="0" applyProtection="1">
      <protection locked="0"/>
    </xf>
    <xf numFmtId="0" fontId="28" fillId="0" borderId="7" xfId="0" applyFont="1" applyBorder="1" applyAlignment="1" applyProtection="1">
      <alignment horizontal="left"/>
      <protection locked="0"/>
    </xf>
    <xf numFmtId="164" fontId="26" fillId="0" borderId="36" xfId="1" applyFont="1" applyFill="1" applyBorder="1" applyAlignment="1" applyProtection="1">
      <alignment horizontal="left" wrapText="1"/>
      <protection locked="0"/>
    </xf>
    <xf numFmtId="0" fontId="0" fillId="0" borderId="36" xfId="0" applyBorder="1" applyProtection="1">
      <protection locked="0"/>
    </xf>
    <xf numFmtId="0" fontId="28" fillId="0" borderId="36" xfId="0" applyFont="1" applyBorder="1" applyAlignment="1" applyProtection="1">
      <alignment vertical="center" wrapText="1"/>
      <protection locked="0"/>
    </xf>
    <xf numFmtId="0" fontId="0" fillId="0" borderId="8" xfId="0" applyBorder="1" applyProtection="1">
      <protection locked="0"/>
    </xf>
    <xf numFmtId="0" fontId="28" fillId="0" borderId="36" xfId="0" applyFont="1" applyBorder="1" applyAlignment="1" applyProtection="1">
      <alignment vertical="center"/>
      <protection locked="0"/>
    </xf>
    <xf numFmtId="0" fontId="26" fillId="0" borderId="36" xfId="0" applyFont="1" applyBorder="1" applyAlignment="1" applyProtection="1">
      <alignment vertical="center" wrapText="1"/>
      <protection locked="0"/>
    </xf>
    <xf numFmtId="0" fontId="26" fillId="0" borderId="8" xfId="0" applyFont="1" applyBorder="1" applyAlignment="1" applyProtection="1">
      <alignment vertical="center" wrapText="1"/>
      <protection locked="0"/>
    </xf>
    <xf numFmtId="0" fontId="28" fillId="0" borderId="11" xfId="0" applyFont="1" applyBorder="1" applyAlignment="1" applyProtection="1">
      <alignment horizontal="left"/>
      <protection locked="0"/>
    </xf>
    <xf numFmtId="164" fontId="71" fillId="0" borderId="0" xfId="1" applyFont="1" applyFill="1" applyBorder="1" applyAlignment="1" applyProtection="1">
      <alignment horizontal="left" wrapText="1"/>
      <protection locked="0"/>
    </xf>
    <xf numFmtId="164" fontId="26" fillId="0" borderId="0" xfId="1" applyFont="1" applyFill="1" applyBorder="1" applyAlignment="1" applyProtection="1">
      <alignment horizontal="left" wrapText="1"/>
      <protection locked="0"/>
    </xf>
    <xf numFmtId="0" fontId="0" fillId="0" borderId="0" xfId="0" applyBorder="1" applyProtection="1">
      <protection locked="0"/>
    </xf>
    <xf numFmtId="0" fontId="28" fillId="0" borderId="0" xfId="0" applyFont="1" applyBorder="1" applyAlignment="1" applyProtection="1">
      <alignment vertical="center" wrapText="1"/>
      <protection locked="0"/>
    </xf>
    <xf numFmtId="0" fontId="0" fillId="0" borderId="12" xfId="0" applyBorder="1" applyProtection="1">
      <protection locked="0"/>
    </xf>
    <xf numFmtId="0" fontId="28" fillId="0" borderId="0" xfId="0" applyFont="1" applyBorder="1" applyAlignment="1" applyProtection="1">
      <alignment vertical="center"/>
      <protection locked="0"/>
    </xf>
    <xf numFmtId="0" fontId="26" fillId="0" borderId="0" xfId="0" applyFont="1" applyBorder="1" applyAlignment="1" applyProtection="1">
      <alignment vertical="center" wrapText="1"/>
      <protection locked="0"/>
    </xf>
    <xf numFmtId="0" fontId="26" fillId="0" borderId="12" xfId="0" applyFont="1" applyBorder="1" applyAlignment="1" applyProtection="1">
      <alignment vertical="center" wrapText="1"/>
      <protection locked="0"/>
    </xf>
    <xf numFmtId="0" fontId="28" fillId="0" borderId="7" xfId="0" applyFont="1" applyBorder="1" applyAlignment="1" applyProtection="1">
      <alignment horizontal="left" vertical="center"/>
      <protection locked="0"/>
    </xf>
    <xf numFmtId="0" fontId="28" fillId="0" borderId="8" xfId="0" applyFont="1" applyBorder="1" applyAlignment="1" applyProtection="1">
      <alignment vertical="center" wrapText="1"/>
      <protection locked="0"/>
    </xf>
    <xf numFmtId="0" fontId="26" fillId="0" borderId="28" xfId="0" applyFont="1" applyBorder="1" applyAlignment="1" applyProtection="1">
      <alignment vertical="center" wrapText="1"/>
      <protection locked="0"/>
    </xf>
    <xf numFmtId="0" fontId="26" fillId="0" borderId="0" xfId="0" applyFont="1" applyBorder="1" applyAlignment="1" applyProtection="1">
      <alignment horizontal="left"/>
      <protection locked="0"/>
    </xf>
    <xf numFmtId="0" fontId="28" fillId="0" borderId="0" xfId="0" applyFont="1" applyBorder="1" applyAlignment="1" applyProtection="1">
      <alignment horizontal="center" vertical="center" wrapText="1"/>
      <protection locked="0"/>
    </xf>
    <xf numFmtId="164" fontId="26" fillId="0" borderId="0" xfId="1" applyFont="1" applyBorder="1" applyAlignment="1" applyProtection="1">
      <alignment horizontal="left" vertical="center" wrapText="1"/>
      <protection locked="0"/>
    </xf>
    <xf numFmtId="0" fontId="26" fillId="0" borderId="0" xfId="0" applyFont="1" applyProtection="1">
      <protection locked="0"/>
    </xf>
    <xf numFmtId="0" fontId="28" fillId="0" borderId="9" xfId="0" applyFont="1" applyBorder="1" applyAlignment="1" applyProtection="1">
      <alignment horizontal="left"/>
      <protection locked="0"/>
    </xf>
    <xf numFmtId="0" fontId="0" fillId="0" borderId="0" xfId="0" applyProtection="1">
      <protection locked="0"/>
    </xf>
    <xf numFmtId="0" fontId="28" fillId="0" borderId="7" xfId="0" applyFont="1" applyBorder="1" applyAlignment="1" applyProtection="1">
      <alignment horizontal="left"/>
      <protection locked="0"/>
    </xf>
    <xf numFmtId="164" fontId="26" fillId="0" borderId="36" xfId="1" applyFont="1" applyFill="1" applyBorder="1" applyAlignment="1" applyProtection="1">
      <alignment horizontal="left" wrapText="1"/>
      <protection locked="0"/>
    </xf>
    <xf numFmtId="0" fontId="0" fillId="0" borderId="36" xfId="0" applyBorder="1" applyProtection="1">
      <protection locked="0"/>
    </xf>
    <xf numFmtId="0" fontId="28" fillId="0" borderId="36" xfId="0" applyFont="1" applyBorder="1" applyAlignment="1" applyProtection="1">
      <alignment vertical="center" wrapText="1"/>
      <protection locked="0"/>
    </xf>
    <xf numFmtId="0" fontId="0" fillId="0" borderId="8" xfId="0" applyBorder="1" applyProtection="1">
      <protection locked="0"/>
    </xf>
    <xf numFmtId="0" fontId="28" fillId="0" borderId="36" xfId="0" applyFont="1" applyBorder="1" applyAlignment="1" applyProtection="1">
      <alignment vertical="center"/>
      <protection locked="0"/>
    </xf>
    <xf numFmtId="0" fontId="26" fillId="0" borderId="36" xfId="0" applyFont="1" applyBorder="1" applyAlignment="1" applyProtection="1">
      <alignment vertical="center" wrapText="1"/>
      <protection locked="0"/>
    </xf>
    <xf numFmtId="0" fontId="26" fillId="0" borderId="8" xfId="0" applyFont="1" applyBorder="1" applyAlignment="1" applyProtection="1">
      <alignment vertical="center" wrapText="1"/>
      <protection locked="0"/>
    </xf>
    <xf numFmtId="0" fontId="28" fillId="0" borderId="11" xfId="0" applyFont="1" applyBorder="1" applyAlignment="1" applyProtection="1">
      <alignment horizontal="left"/>
      <protection locked="0"/>
    </xf>
    <xf numFmtId="164" fontId="71" fillId="0" borderId="0" xfId="1" applyFont="1" applyFill="1" applyBorder="1" applyAlignment="1" applyProtection="1">
      <alignment horizontal="left" wrapText="1"/>
      <protection locked="0"/>
    </xf>
    <xf numFmtId="164" fontId="26" fillId="0" borderId="0" xfId="1" applyFont="1" applyFill="1" applyBorder="1" applyAlignment="1" applyProtection="1">
      <alignment horizontal="left" wrapText="1"/>
      <protection locked="0"/>
    </xf>
    <xf numFmtId="0" fontId="0" fillId="0" borderId="0" xfId="0" applyBorder="1" applyProtection="1">
      <protection locked="0"/>
    </xf>
    <xf numFmtId="0" fontId="28" fillId="0" borderId="0" xfId="0" applyFont="1" applyBorder="1" applyAlignment="1" applyProtection="1">
      <alignment vertical="center" wrapText="1"/>
      <protection locked="0"/>
    </xf>
    <xf numFmtId="0" fontId="0" fillId="0" borderId="12" xfId="0" applyBorder="1" applyProtection="1">
      <protection locked="0"/>
    </xf>
    <xf numFmtId="0" fontId="28" fillId="0" borderId="0" xfId="0" applyFont="1" applyBorder="1" applyAlignment="1" applyProtection="1">
      <alignment vertical="center"/>
      <protection locked="0"/>
    </xf>
    <xf numFmtId="0" fontId="26" fillId="0" borderId="0" xfId="0" applyFont="1" applyBorder="1" applyAlignment="1" applyProtection="1">
      <alignment vertical="center" wrapText="1"/>
      <protection locked="0"/>
    </xf>
    <xf numFmtId="0" fontId="26" fillId="0" borderId="12" xfId="0" applyFont="1" applyBorder="1" applyAlignment="1" applyProtection="1">
      <alignment vertical="center" wrapText="1"/>
      <protection locked="0"/>
    </xf>
    <xf numFmtId="0" fontId="28" fillId="0" borderId="7" xfId="0" applyFont="1" applyBorder="1" applyAlignment="1" applyProtection="1">
      <alignment horizontal="left" vertical="center"/>
      <protection locked="0"/>
    </xf>
    <xf numFmtId="0" fontId="28" fillId="0" borderId="8" xfId="0" applyFont="1" applyBorder="1" applyAlignment="1" applyProtection="1">
      <alignment vertical="center" wrapText="1"/>
      <protection locked="0"/>
    </xf>
    <xf numFmtId="0" fontId="26" fillId="0" borderId="28" xfId="0" applyFont="1" applyBorder="1" applyAlignment="1" applyProtection="1">
      <alignment vertical="center" wrapText="1"/>
      <protection locked="0"/>
    </xf>
    <xf numFmtId="0" fontId="0" fillId="0" borderId="28" xfId="0" applyBorder="1" applyProtection="1">
      <protection locked="0"/>
    </xf>
    <xf numFmtId="0" fontId="28" fillId="0" borderId="28" xfId="0" applyFont="1" applyBorder="1" applyAlignment="1" applyProtection="1">
      <alignment vertical="center" wrapText="1"/>
      <protection locked="0"/>
    </xf>
    <xf numFmtId="0" fontId="28" fillId="0" borderId="10" xfId="0" applyFont="1" applyBorder="1" applyAlignment="1" applyProtection="1">
      <alignment vertical="center" wrapText="1"/>
      <protection locked="0"/>
    </xf>
    <xf numFmtId="0" fontId="26" fillId="0" borderId="0" xfId="0" applyFont="1" applyBorder="1" applyAlignment="1" applyProtection="1">
      <alignment horizontal="left"/>
      <protection locked="0"/>
    </xf>
    <xf numFmtId="0" fontId="28" fillId="0" borderId="0" xfId="0" applyFont="1" applyBorder="1" applyAlignment="1" applyProtection="1">
      <alignment horizontal="center" vertical="center" wrapText="1"/>
      <protection locked="0"/>
    </xf>
    <xf numFmtId="164" fontId="26" fillId="0" borderId="0" xfId="1" applyFont="1" applyBorder="1" applyAlignment="1" applyProtection="1">
      <alignment horizontal="left" vertical="center" wrapText="1"/>
      <protection locked="0"/>
    </xf>
    <xf numFmtId="0" fontId="26" fillId="0" borderId="0" xfId="0" applyFont="1" applyProtection="1">
      <protection locked="0"/>
    </xf>
    <xf numFmtId="0" fontId="28" fillId="0" borderId="9" xfId="0" applyFont="1" applyBorder="1" applyAlignment="1" applyProtection="1">
      <alignment horizontal="left"/>
      <protection locked="0"/>
    </xf>
    <xf numFmtId="0" fontId="0" fillId="0" borderId="0" xfId="0" applyProtection="1">
      <protection locked="0"/>
    </xf>
    <xf numFmtId="0" fontId="28" fillId="0" borderId="7" xfId="0" applyFont="1" applyBorder="1" applyAlignment="1" applyProtection="1">
      <alignment horizontal="left"/>
      <protection locked="0"/>
    </xf>
    <xf numFmtId="164" fontId="26" fillId="0" borderId="36" xfId="1" applyFont="1" applyFill="1" applyBorder="1" applyAlignment="1" applyProtection="1">
      <alignment horizontal="left" wrapText="1"/>
      <protection locked="0"/>
    </xf>
    <xf numFmtId="0" fontId="0" fillId="0" borderId="36" xfId="0" applyBorder="1" applyProtection="1">
      <protection locked="0"/>
    </xf>
    <xf numFmtId="0" fontId="28" fillId="0" borderId="36" xfId="0" applyFont="1" applyBorder="1" applyAlignment="1" applyProtection="1">
      <alignment vertical="center" wrapText="1"/>
      <protection locked="0"/>
    </xf>
    <xf numFmtId="0" fontId="0" fillId="0" borderId="8" xfId="0" applyBorder="1" applyProtection="1">
      <protection locked="0"/>
    </xf>
    <xf numFmtId="0" fontId="28" fillId="0" borderId="36" xfId="0" applyFont="1" applyBorder="1" applyAlignment="1" applyProtection="1">
      <alignment vertical="center"/>
      <protection locked="0"/>
    </xf>
    <xf numFmtId="0" fontId="26" fillId="0" borderId="36" xfId="0" applyFont="1" applyBorder="1" applyAlignment="1" applyProtection="1">
      <alignment vertical="center" wrapText="1"/>
      <protection locked="0"/>
    </xf>
    <xf numFmtId="0" fontId="26" fillId="0" borderId="8" xfId="0" applyFont="1" applyBorder="1" applyAlignment="1" applyProtection="1">
      <alignment vertical="center" wrapText="1"/>
      <protection locked="0"/>
    </xf>
    <xf numFmtId="0" fontId="28" fillId="0" borderId="11" xfId="0" applyFont="1" applyBorder="1" applyAlignment="1" applyProtection="1">
      <alignment horizontal="left"/>
      <protection locked="0"/>
    </xf>
    <xf numFmtId="164" fontId="71" fillId="0" borderId="0" xfId="1" applyFont="1" applyFill="1" applyBorder="1" applyAlignment="1" applyProtection="1">
      <alignment horizontal="left" wrapText="1"/>
      <protection locked="0"/>
    </xf>
    <xf numFmtId="164" fontId="26" fillId="0" borderId="0" xfId="1" applyFont="1" applyFill="1" applyBorder="1" applyAlignment="1" applyProtection="1">
      <alignment horizontal="left" wrapText="1"/>
      <protection locked="0"/>
    </xf>
    <xf numFmtId="0" fontId="0" fillId="0" borderId="0" xfId="0" applyBorder="1" applyProtection="1">
      <protection locked="0"/>
    </xf>
    <xf numFmtId="0" fontId="28" fillId="0" borderId="0" xfId="0" applyFont="1" applyBorder="1" applyAlignment="1" applyProtection="1">
      <alignment vertical="center" wrapText="1"/>
      <protection locked="0"/>
    </xf>
    <xf numFmtId="0" fontId="0" fillId="0" borderId="12" xfId="0" applyBorder="1" applyProtection="1">
      <protection locked="0"/>
    </xf>
    <xf numFmtId="0" fontId="28" fillId="0" borderId="0" xfId="0" applyFont="1" applyBorder="1" applyAlignment="1" applyProtection="1">
      <alignment vertical="center"/>
      <protection locked="0"/>
    </xf>
    <xf numFmtId="0" fontId="26" fillId="0" borderId="0" xfId="0" applyFont="1" applyBorder="1" applyAlignment="1" applyProtection="1">
      <alignment vertical="center" wrapText="1"/>
      <protection locked="0"/>
    </xf>
    <xf numFmtId="0" fontId="26" fillId="0" borderId="12" xfId="0" applyFont="1" applyBorder="1" applyAlignment="1" applyProtection="1">
      <alignment vertical="center" wrapText="1"/>
      <protection locked="0"/>
    </xf>
    <xf numFmtId="0" fontId="28" fillId="0" borderId="7" xfId="0" applyFont="1" applyBorder="1" applyAlignment="1" applyProtection="1">
      <alignment horizontal="left" vertical="center"/>
      <protection locked="0"/>
    </xf>
    <xf numFmtId="0" fontId="28" fillId="0" borderId="8" xfId="0" applyFont="1" applyBorder="1" applyAlignment="1" applyProtection="1">
      <alignment vertical="center" wrapText="1"/>
      <protection locked="0"/>
    </xf>
    <xf numFmtId="0" fontId="26" fillId="0" borderId="28" xfId="0" applyFont="1" applyBorder="1" applyAlignment="1" applyProtection="1">
      <alignment vertical="center" wrapText="1"/>
      <protection locked="0"/>
    </xf>
    <xf numFmtId="0" fontId="0" fillId="0" borderId="28" xfId="0" applyBorder="1" applyProtection="1">
      <protection locked="0"/>
    </xf>
    <xf numFmtId="0" fontId="28" fillId="0" borderId="28" xfId="0" applyFont="1" applyBorder="1" applyAlignment="1" applyProtection="1">
      <alignment vertical="center" wrapText="1"/>
      <protection locked="0"/>
    </xf>
    <xf numFmtId="0" fontId="28" fillId="0" borderId="10" xfId="0" applyFont="1" applyBorder="1" applyAlignment="1" applyProtection="1">
      <alignment vertical="center" wrapText="1"/>
      <protection locked="0"/>
    </xf>
    <xf numFmtId="0" fontId="26" fillId="0" borderId="0" xfId="0" applyFont="1" applyBorder="1" applyAlignment="1" applyProtection="1">
      <alignment horizontal="left"/>
      <protection locked="0"/>
    </xf>
    <xf numFmtId="0" fontId="28" fillId="0" borderId="0" xfId="0" applyFont="1" applyBorder="1" applyAlignment="1" applyProtection="1">
      <alignment horizontal="center" vertical="center" wrapText="1"/>
      <protection locked="0"/>
    </xf>
    <xf numFmtId="164" fontId="26" fillId="0" borderId="0" xfId="1" applyFont="1" applyBorder="1" applyAlignment="1" applyProtection="1">
      <alignment horizontal="left" vertical="center" wrapText="1"/>
      <protection locked="0"/>
    </xf>
    <xf numFmtId="0" fontId="26" fillId="0" borderId="0" xfId="0" applyFont="1" applyProtection="1">
      <protection locked="0"/>
    </xf>
    <xf numFmtId="0" fontId="28" fillId="0" borderId="9" xfId="0" applyFont="1" applyBorder="1" applyAlignment="1" applyProtection="1">
      <alignment horizontal="left"/>
      <protection locked="0"/>
    </xf>
    <xf numFmtId="0" fontId="0" fillId="0" borderId="0" xfId="0" applyProtection="1">
      <protection locked="0"/>
    </xf>
    <xf numFmtId="0" fontId="28" fillId="0" borderId="7" xfId="0" applyFont="1" applyBorder="1" applyAlignment="1" applyProtection="1">
      <alignment horizontal="left"/>
      <protection locked="0"/>
    </xf>
    <xf numFmtId="164" fontId="26" fillId="0" borderId="36" xfId="1" applyFont="1" applyFill="1" applyBorder="1" applyAlignment="1" applyProtection="1">
      <alignment horizontal="left" wrapText="1"/>
      <protection locked="0"/>
    </xf>
    <xf numFmtId="0" fontId="0" fillId="0" borderId="36" xfId="0" applyBorder="1" applyProtection="1">
      <protection locked="0"/>
    </xf>
    <xf numFmtId="0" fontId="28" fillId="0" borderId="36" xfId="0" applyFont="1" applyBorder="1" applyAlignment="1" applyProtection="1">
      <alignment vertical="center" wrapText="1"/>
      <protection locked="0"/>
    </xf>
    <xf numFmtId="0" fontId="0" fillId="0" borderId="8" xfId="0" applyBorder="1" applyProtection="1">
      <protection locked="0"/>
    </xf>
    <xf numFmtId="0" fontId="28" fillId="0" borderId="36" xfId="0" applyFont="1" applyBorder="1" applyAlignment="1" applyProtection="1">
      <alignment vertical="center"/>
      <protection locked="0"/>
    </xf>
    <xf numFmtId="0" fontId="26" fillId="0" borderId="36" xfId="0" applyFont="1" applyBorder="1" applyAlignment="1" applyProtection="1">
      <alignment vertical="center" wrapText="1"/>
      <protection locked="0"/>
    </xf>
    <xf numFmtId="0" fontId="26" fillId="0" borderId="8" xfId="0" applyFont="1" applyBorder="1" applyAlignment="1" applyProtection="1">
      <alignment vertical="center" wrapText="1"/>
      <protection locked="0"/>
    </xf>
    <xf numFmtId="0" fontId="28" fillId="0" borderId="11" xfId="0" applyFont="1" applyBorder="1" applyAlignment="1" applyProtection="1">
      <alignment horizontal="left"/>
      <protection locked="0"/>
    </xf>
    <xf numFmtId="164" fontId="71" fillId="0" borderId="0" xfId="1" applyFont="1" applyFill="1" applyBorder="1" applyAlignment="1" applyProtection="1">
      <alignment horizontal="left" wrapText="1"/>
      <protection locked="0"/>
    </xf>
    <xf numFmtId="164" fontId="26" fillId="0" borderId="0" xfId="1" applyFont="1" applyFill="1" applyBorder="1" applyAlignment="1" applyProtection="1">
      <alignment horizontal="left" wrapText="1"/>
      <protection locked="0"/>
    </xf>
    <xf numFmtId="0" fontId="0" fillId="0" borderId="0" xfId="0" applyBorder="1" applyProtection="1">
      <protection locked="0"/>
    </xf>
    <xf numFmtId="0" fontId="28" fillId="0" borderId="0" xfId="0" applyFont="1" applyBorder="1" applyAlignment="1" applyProtection="1">
      <alignment vertical="center" wrapText="1"/>
      <protection locked="0"/>
    </xf>
    <xf numFmtId="0" fontId="0" fillId="0" borderId="12" xfId="0" applyBorder="1" applyProtection="1">
      <protection locked="0"/>
    </xf>
    <xf numFmtId="0" fontId="28" fillId="0" borderId="0" xfId="0" applyFont="1" applyBorder="1" applyAlignment="1" applyProtection="1">
      <alignment vertical="center"/>
      <protection locked="0"/>
    </xf>
    <xf numFmtId="0" fontId="26" fillId="0" borderId="0" xfId="0" applyFont="1" applyBorder="1" applyAlignment="1" applyProtection="1">
      <alignment vertical="center" wrapText="1"/>
      <protection locked="0"/>
    </xf>
    <xf numFmtId="0" fontId="26" fillId="0" borderId="12" xfId="0" applyFont="1" applyBorder="1" applyAlignment="1" applyProtection="1">
      <alignment vertical="center" wrapText="1"/>
      <protection locked="0"/>
    </xf>
    <xf numFmtId="0" fontId="28" fillId="0" borderId="7" xfId="0" applyFont="1" applyBorder="1" applyAlignment="1" applyProtection="1">
      <alignment horizontal="left" vertical="center"/>
      <protection locked="0"/>
    </xf>
    <xf numFmtId="0" fontId="28" fillId="0" borderId="8" xfId="0" applyFont="1" applyBorder="1" applyAlignment="1" applyProtection="1">
      <alignment vertical="center" wrapText="1"/>
      <protection locked="0"/>
    </xf>
    <xf numFmtId="0" fontId="26" fillId="0" borderId="28" xfId="0" applyFont="1" applyBorder="1" applyAlignment="1" applyProtection="1">
      <alignment vertical="center" wrapText="1"/>
      <protection locked="0"/>
    </xf>
    <xf numFmtId="0" fontId="26" fillId="0" borderId="0" xfId="0" applyFont="1" applyBorder="1" applyAlignment="1" applyProtection="1">
      <alignment horizontal="left"/>
      <protection locked="0"/>
    </xf>
    <xf numFmtId="0" fontId="28" fillId="0" borderId="0" xfId="0" applyFont="1" applyBorder="1" applyAlignment="1" applyProtection="1">
      <alignment horizontal="center" vertical="center" wrapText="1"/>
      <protection locked="0"/>
    </xf>
    <xf numFmtId="164" fontId="26" fillId="0" borderId="0" xfId="1" applyFont="1" applyBorder="1" applyAlignment="1" applyProtection="1">
      <alignment horizontal="left" vertical="center" wrapText="1"/>
      <protection locked="0"/>
    </xf>
    <xf numFmtId="0" fontId="26" fillId="0" borderId="0" xfId="0" applyFont="1" applyProtection="1">
      <protection locked="0"/>
    </xf>
    <xf numFmtId="0" fontId="28" fillId="0" borderId="9" xfId="0" applyFont="1" applyBorder="1" applyAlignment="1" applyProtection="1">
      <alignment horizontal="left"/>
      <protection locked="0"/>
    </xf>
    <xf numFmtId="0" fontId="0" fillId="0" borderId="0" xfId="0" applyProtection="1">
      <protection locked="0"/>
    </xf>
    <xf numFmtId="0" fontId="28" fillId="0" borderId="7" xfId="0" applyFont="1" applyBorder="1" applyAlignment="1" applyProtection="1">
      <alignment horizontal="left"/>
      <protection locked="0"/>
    </xf>
    <xf numFmtId="164" fontId="26" fillId="0" borderId="36" xfId="1" applyFont="1" applyFill="1" applyBorder="1" applyAlignment="1" applyProtection="1">
      <alignment horizontal="left" wrapText="1"/>
      <protection locked="0"/>
    </xf>
    <xf numFmtId="0" fontId="0" fillId="0" borderId="36" xfId="0" applyBorder="1" applyProtection="1">
      <protection locked="0"/>
    </xf>
    <xf numFmtId="0" fontId="28" fillId="0" borderId="36" xfId="0" applyFont="1" applyBorder="1" applyAlignment="1" applyProtection="1">
      <alignment vertical="center" wrapText="1"/>
      <protection locked="0"/>
    </xf>
    <xf numFmtId="0" fontId="0" fillId="0" borderId="8" xfId="0" applyBorder="1" applyProtection="1">
      <protection locked="0"/>
    </xf>
    <xf numFmtId="0" fontId="28" fillId="0" borderId="36" xfId="0" applyFont="1" applyBorder="1" applyAlignment="1" applyProtection="1">
      <alignment vertical="center"/>
      <protection locked="0"/>
    </xf>
    <xf numFmtId="0" fontId="26" fillId="0" borderId="36" xfId="0" applyFont="1" applyBorder="1" applyAlignment="1" applyProtection="1">
      <alignment vertical="center" wrapText="1"/>
      <protection locked="0"/>
    </xf>
    <xf numFmtId="0" fontId="26" fillId="0" borderId="8" xfId="0" applyFont="1" applyBorder="1" applyAlignment="1" applyProtection="1">
      <alignment vertical="center" wrapText="1"/>
      <protection locked="0"/>
    </xf>
    <xf numFmtId="0" fontId="28" fillId="0" borderId="11" xfId="0" applyFont="1" applyBorder="1" applyAlignment="1" applyProtection="1">
      <alignment horizontal="left"/>
      <protection locked="0"/>
    </xf>
    <xf numFmtId="164" fontId="71" fillId="0" borderId="0" xfId="1" applyFont="1" applyFill="1" applyBorder="1" applyAlignment="1" applyProtection="1">
      <alignment horizontal="left" wrapText="1"/>
      <protection locked="0"/>
    </xf>
    <xf numFmtId="164" fontId="26" fillId="0" borderId="0" xfId="1" applyFont="1" applyFill="1" applyBorder="1" applyAlignment="1" applyProtection="1">
      <alignment horizontal="left" wrapText="1"/>
      <protection locked="0"/>
    </xf>
    <xf numFmtId="0" fontId="0" fillId="0" borderId="0" xfId="0" applyBorder="1" applyProtection="1">
      <protection locked="0"/>
    </xf>
    <xf numFmtId="0" fontId="28" fillId="0" borderId="0" xfId="0" applyFont="1" applyBorder="1" applyAlignment="1" applyProtection="1">
      <alignment vertical="center" wrapText="1"/>
      <protection locked="0"/>
    </xf>
    <xf numFmtId="0" fontId="0" fillId="0" borderId="12" xfId="0" applyBorder="1" applyProtection="1">
      <protection locked="0"/>
    </xf>
    <xf numFmtId="0" fontId="28" fillId="0" borderId="0" xfId="0" applyFont="1" applyBorder="1" applyAlignment="1" applyProtection="1">
      <alignment vertical="center"/>
      <protection locked="0"/>
    </xf>
    <xf numFmtId="0" fontId="26" fillId="0" borderId="0" xfId="0" applyFont="1" applyBorder="1" applyAlignment="1" applyProtection="1">
      <alignment vertical="center" wrapText="1"/>
      <protection locked="0"/>
    </xf>
    <xf numFmtId="0" fontId="26" fillId="0" borderId="12" xfId="0" applyFont="1" applyBorder="1" applyAlignment="1" applyProtection="1">
      <alignment vertical="center" wrapText="1"/>
      <protection locked="0"/>
    </xf>
    <xf numFmtId="0" fontId="28" fillId="0" borderId="7" xfId="0" applyFont="1" applyBorder="1" applyAlignment="1" applyProtection="1">
      <alignment horizontal="left" vertical="center"/>
      <protection locked="0"/>
    </xf>
    <xf numFmtId="0" fontId="28" fillId="0" borderId="8" xfId="0" applyFont="1" applyBorder="1" applyAlignment="1" applyProtection="1">
      <alignment vertical="center" wrapText="1"/>
      <protection locked="0"/>
    </xf>
    <xf numFmtId="0" fontId="26" fillId="0" borderId="28" xfId="0" applyFont="1" applyBorder="1" applyAlignment="1" applyProtection="1">
      <alignment vertical="center" wrapText="1"/>
      <protection locked="0"/>
    </xf>
    <xf numFmtId="0" fontId="0" fillId="0" borderId="28" xfId="0" applyBorder="1" applyProtection="1">
      <protection locked="0"/>
    </xf>
    <xf numFmtId="0" fontId="28" fillId="0" borderId="28" xfId="0" applyFont="1" applyBorder="1" applyAlignment="1" applyProtection="1">
      <alignment vertical="center" wrapText="1"/>
      <protection locked="0"/>
    </xf>
    <xf numFmtId="0" fontId="28" fillId="0" borderId="10" xfId="0" applyFont="1" applyBorder="1" applyAlignment="1" applyProtection="1">
      <alignment vertical="center" wrapText="1"/>
      <protection locked="0"/>
    </xf>
    <xf numFmtId="0" fontId="26" fillId="0" borderId="0" xfId="0" applyFont="1" applyBorder="1" applyAlignment="1" applyProtection="1">
      <alignment horizontal="left"/>
      <protection locked="0"/>
    </xf>
    <xf numFmtId="0" fontId="28" fillId="0" borderId="0" xfId="0" applyFont="1" applyBorder="1" applyAlignment="1" applyProtection="1">
      <alignment horizontal="center" vertical="center" wrapText="1"/>
      <protection locked="0"/>
    </xf>
    <xf numFmtId="164" fontId="26" fillId="0" borderId="0" xfId="1" applyFont="1" applyBorder="1" applyAlignment="1" applyProtection="1">
      <alignment horizontal="left" vertical="center" wrapText="1"/>
      <protection locked="0"/>
    </xf>
    <xf numFmtId="0" fontId="26" fillId="0" borderId="0" xfId="0" applyFont="1" applyProtection="1">
      <protection locked="0"/>
    </xf>
    <xf numFmtId="0" fontId="28" fillId="0" borderId="9" xfId="0" applyFont="1" applyBorder="1" applyAlignment="1" applyProtection="1">
      <alignment horizontal="left"/>
      <protection locked="0"/>
    </xf>
    <xf numFmtId="0" fontId="0" fillId="0" borderId="0" xfId="0" applyProtection="1">
      <protection locked="0"/>
    </xf>
    <xf numFmtId="0" fontId="28" fillId="0" borderId="7" xfId="0" applyFont="1" applyBorder="1" applyAlignment="1" applyProtection="1">
      <alignment horizontal="left"/>
      <protection locked="0"/>
    </xf>
    <xf numFmtId="164" fontId="26" fillId="0" borderId="36" xfId="1" applyFont="1" applyFill="1" applyBorder="1" applyAlignment="1" applyProtection="1">
      <alignment horizontal="left" wrapText="1"/>
      <protection locked="0"/>
    </xf>
    <xf numFmtId="0" fontId="0" fillId="0" borderId="36" xfId="0" applyBorder="1" applyProtection="1">
      <protection locked="0"/>
    </xf>
    <xf numFmtId="0" fontId="28" fillId="0" borderId="36" xfId="0" applyFont="1" applyBorder="1" applyAlignment="1" applyProtection="1">
      <alignment vertical="center" wrapText="1"/>
      <protection locked="0"/>
    </xf>
    <xf numFmtId="0" fontId="0" fillId="0" borderId="8" xfId="0" applyBorder="1" applyProtection="1">
      <protection locked="0"/>
    </xf>
    <xf numFmtId="0" fontId="28" fillId="0" borderId="36" xfId="0" applyFont="1" applyBorder="1" applyAlignment="1" applyProtection="1">
      <alignment vertical="center"/>
      <protection locked="0"/>
    </xf>
    <xf numFmtId="0" fontId="26" fillId="0" borderId="36" xfId="0" applyFont="1" applyBorder="1" applyAlignment="1" applyProtection="1">
      <alignment vertical="center" wrapText="1"/>
      <protection locked="0"/>
    </xf>
    <xf numFmtId="0" fontId="26" fillId="0" borderId="8" xfId="0" applyFont="1" applyBorder="1" applyAlignment="1" applyProtection="1">
      <alignment vertical="center" wrapText="1"/>
      <protection locked="0"/>
    </xf>
    <xf numFmtId="0" fontId="28" fillId="0" borderId="11" xfId="0" applyFont="1" applyBorder="1" applyAlignment="1" applyProtection="1">
      <alignment horizontal="left"/>
      <protection locked="0"/>
    </xf>
    <xf numFmtId="164" fontId="71" fillId="0" borderId="0" xfId="1" applyFont="1" applyFill="1" applyBorder="1" applyAlignment="1" applyProtection="1">
      <alignment horizontal="left" wrapText="1"/>
      <protection locked="0"/>
    </xf>
    <xf numFmtId="164" fontId="26" fillId="0" borderId="0" xfId="1" applyFont="1" applyFill="1" applyBorder="1" applyAlignment="1" applyProtection="1">
      <alignment horizontal="left" wrapText="1"/>
      <protection locked="0"/>
    </xf>
    <xf numFmtId="0" fontId="0" fillId="0" borderId="0" xfId="0" applyBorder="1" applyProtection="1">
      <protection locked="0"/>
    </xf>
    <xf numFmtId="0" fontId="28" fillId="0" borderId="0" xfId="0" applyFont="1" applyBorder="1" applyAlignment="1" applyProtection="1">
      <alignment vertical="center" wrapText="1"/>
      <protection locked="0"/>
    </xf>
    <xf numFmtId="0" fontId="0" fillId="0" borderId="12" xfId="0" applyBorder="1" applyProtection="1">
      <protection locked="0"/>
    </xf>
    <xf numFmtId="0" fontId="28" fillId="0" borderId="0" xfId="0" applyFont="1" applyBorder="1" applyAlignment="1" applyProtection="1">
      <alignment vertical="center"/>
      <protection locked="0"/>
    </xf>
    <xf numFmtId="0" fontId="26" fillId="0" borderId="0" xfId="0" applyFont="1" applyBorder="1" applyAlignment="1" applyProtection="1">
      <alignment vertical="center" wrapText="1"/>
      <protection locked="0"/>
    </xf>
    <xf numFmtId="0" fontId="26" fillId="0" borderId="12" xfId="0" applyFont="1" applyBorder="1" applyAlignment="1" applyProtection="1">
      <alignment vertical="center" wrapText="1"/>
      <protection locked="0"/>
    </xf>
    <xf numFmtId="0" fontId="28" fillId="0" borderId="7" xfId="0" applyFont="1" applyBorder="1" applyAlignment="1" applyProtection="1">
      <alignment horizontal="left" vertical="center"/>
      <protection locked="0"/>
    </xf>
    <xf numFmtId="0" fontId="28" fillId="0" borderId="8" xfId="0" applyFont="1" applyBorder="1" applyAlignment="1" applyProtection="1">
      <alignment vertical="center" wrapText="1"/>
      <protection locked="0"/>
    </xf>
    <xf numFmtId="0" fontId="26" fillId="0" borderId="28" xfId="0" applyFont="1" applyBorder="1" applyAlignment="1" applyProtection="1">
      <alignment vertical="center" wrapText="1"/>
      <protection locked="0"/>
    </xf>
    <xf numFmtId="0" fontId="0" fillId="0" borderId="28" xfId="0" applyBorder="1" applyProtection="1">
      <protection locked="0"/>
    </xf>
    <xf numFmtId="0" fontId="28" fillId="0" borderId="28" xfId="0" applyFont="1" applyBorder="1" applyAlignment="1" applyProtection="1">
      <alignment vertical="center" wrapText="1"/>
      <protection locked="0"/>
    </xf>
    <xf numFmtId="0" fontId="28" fillId="0" borderId="10" xfId="0" applyFont="1" applyBorder="1" applyAlignment="1" applyProtection="1">
      <alignment vertical="center" wrapText="1"/>
      <protection locked="0"/>
    </xf>
    <xf numFmtId="0" fontId="26" fillId="0" borderId="0" xfId="0" applyFont="1" applyBorder="1" applyAlignment="1" applyProtection="1">
      <alignment horizontal="left"/>
      <protection locked="0"/>
    </xf>
    <xf numFmtId="0" fontId="28" fillId="0" borderId="0" xfId="0" applyFont="1" applyBorder="1" applyAlignment="1" applyProtection="1">
      <alignment horizontal="center" vertical="center" wrapText="1"/>
      <protection locked="0"/>
    </xf>
    <xf numFmtId="164" fontId="26" fillId="0" borderId="0" xfId="1" applyFont="1" applyBorder="1" applyAlignment="1" applyProtection="1">
      <alignment horizontal="left" vertical="center" wrapText="1"/>
      <protection locked="0"/>
    </xf>
    <xf numFmtId="0" fontId="26" fillId="0" borderId="0" xfId="0" applyFont="1" applyProtection="1">
      <protection locked="0"/>
    </xf>
    <xf numFmtId="0" fontId="28" fillId="0" borderId="9" xfId="0" applyFont="1" applyBorder="1" applyAlignment="1" applyProtection="1">
      <alignment horizontal="left"/>
      <protection locked="0"/>
    </xf>
    <xf numFmtId="0" fontId="0" fillId="0" borderId="17" xfId="0" applyBorder="1" applyAlignment="1">
      <alignment horizontal="left"/>
    </xf>
    <xf numFmtId="0" fontId="0" fillId="0" borderId="18" xfId="0" applyBorder="1" applyAlignment="1">
      <alignment horizontal="left"/>
    </xf>
    <xf numFmtId="0" fontId="0" fillId="0" borderId="18" xfId="0" applyBorder="1" applyAlignment="1">
      <alignment horizontal="center"/>
    </xf>
    <xf numFmtId="0" fontId="0" fillId="0" borderId="19" xfId="0" applyBorder="1" applyAlignment="1">
      <alignment horizontal="center"/>
    </xf>
    <xf numFmtId="0" fontId="22" fillId="0" borderId="0" xfId="0" applyFont="1" applyBorder="1" applyAlignment="1">
      <alignment horizontal="center"/>
    </xf>
    <xf numFmtId="0" fontId="0" fillId="22" borderId="70" xfId="0" applyFill="1" applyBorder="1" applyAlignment="1">
      <alignment horizontal="center"/>
    </xf>
    <xf numFmtId="0" fontId="0" fillId="22" borderId="71" xfId="0" applyFill="1" applyBorder="1" applyAlignment="1">
      <alignment horizontal="center"/>
    </xf>
    <xf numFmtId="0" fontId="0" fillId="22" borderId="72" xfId="0" applyFill="1" applyBorder="1" applyAlignment="1">
      <alignment horizontal="center"/>
    </xf>
    <xf numFmtId="0" fontId="0" fillId="22" borderId="5" xfId="0" applyFill="1" applyBorder="1" applyAlignment="1">
      <alignment horizontal="center"/>
    </xf>
    <xf numFmtId="0" fontId="0" fillId="22" borderId="20" xfId="0" applyFill="1" applyBorder="1" applyAlignment="1">
      <alignment horizontal="center"/>
    </xf>
    <xf numFmtId="0" fontId="0" fillId="22" borderId="13" xfId="0" applyFill="1" applyBorder="1" applyAlignment="1">
      <alignment horizontal="center"/>
    </xf>
    <xf numFmtId="0" fontId="0" fillId="0" borderId="50" xfId="0" applyBorder="1" applyAlignment="1">
      <alignment horizontal="center"/>
    </xf>
    <xf numFmtId="0" fontId="0" fillId="0" borderId="49" xfId="0" applyBorder="1" applyAlignment="1">
      <alignment horizontal="center"/>
    </xf>
    <xf numFmtId="0" fontId="0" fillId="0" borderId="70" xfId="0" applyBorder="1" applyAlignment="1">
      <alignment horizontal="center"/>
    </xf>
    <xf numFmtId="0" fontId="0" fillId="0" borderId="68" xfId="0" applyBorder="1" applyAlignment="1">
      <alignment horizontal="center"/>
    </xf>
    <xf numFmtId="0" fontId="0" fillId="0" borderId="31" xfId="0" applyBorder="1" applyAlignment="1">
      <alignment horizontal="left"/>
    </xf>
    <xf numFmtId="0" fontId="0" fillId="0" borderId="69" xfId="0" applyBorder="1" applyAlignment="1">
      <alignment horizontal="left"/>
    </xf>
    <xf numFmtId="0" fontId="0" fillId="0" borderId="56" xfId="0" applyBorder="1" applyAlignment="1">
      <alignment horizontal="left"/>
    </xf>
    <xf numFmtId="0" fontId="0" fillId="0" borderId="37" xfId="0" applyBorder="1" applyAlignment="1">
      <alignment horizontal="left"/>
    </xf>
    <xf numFmtId="0" fontId="0" fillId="0" borderId="38" xfId="0" applyBorder="1" applyAlignment="1">
      <alignment horizontal="left"/>
    </xf>
    <xf numFmtId="0" fontId="0" fillId="0" borderId="15" xfId="0" applyBorder="1" applyAlignment="1">
      <alignment horizontal="left"/>
    </xf>
    <xf numFmtId="0" fontId="0" fillId="0" borderId="2" xfId="0" applyBorder="1" applyAlignment="1">
      <alignment horizontal="left"/>
    </xf>
    <xf numFmtId="0" fontId="0" fillId="0" borderId="16" xfId="0" applyBorder="1" applyAlignment="1">
      <alignment horizontal="left"/>
    </xf>
    <xf numFmtId="0" fontId="0" fillId="0" borderId="2" xfId="0" applyBorder="1" applyAlignment="1">
      <alignment horizontal="center"/>
    </xf>
    <xf numFmtId="0" fontId="0" fillId="0" borderId="16" xfId="0" applyBorder="1" applyAlignment="1">
      <alignment horizontal="center"/>
    </xf>
    <xf numFmtId="0" fontId="0" fillId="0" borderId="20" xfId="0" applyBorder="1" applyAlignment="1">
      <alignment horizontal="center"/>
    </xf>
    <xf numFmtId="0" fontId="0" fillId="0" borderId="52" xfId="0" applyBorder="1" applyAlignment="1">
      <alignment horizontal="center"/>
    </xf>
    <xf numFmtId="0" fontId="0" fillId="0" borderId="71" xfId="0" applyBorder="1" applyAlignment="1">
      <alignment horizontal="center"/>
    </xf>
    <xf numFmtId="0" fontId="0" fillId="0" borderId="72" xfId="0" applyBorder="1" applyAlignment="1">
      <alignment horizontal="center"/>
    </xf>
    <xf numFmtId="0" fontId="22" fillId="0" borderId="46" xfId="0" applyFont="1" applyBorder="1" applyAlignment="1">
      <alignment horizontal="center"/>
    </xf>
    <xf numFmtId="0" fontId="22" fillId="0" borderId="39" xfId="0" applyFont="1" applyBorder="1" applyAlignment="1">
      <alignment horizontal="center"/>
    </xf>
    <xf numFmtId="0" fontId="22" fillId="0" borderId="40" xfId="0" applyFont="1" applyBorder="1" applyAlignment="1">
      <alignment horizontal="center"/>
    </xf>
    <xf numFmtId="0" fontId="0" fillId="0" borderId="37" xfId="0" applyBorder="1" applyAlignment="1">
      <alignment horizontal="center"/>
    </xf>
    <xf numFmtId="0" fontId="0" fillId="0" borderId="38" xfId="0" applyBorder="1" applyAlignment="1">
      <alignment horizontal="center"/>
    </xf>
    <xf numFmtId="0" fontId="0" fillId="0" borderId="67" xfId="0" applyBorder="1" applyAlignment="1">
      <alignment horizontal="left"/>
    </xf>
    <xf numFmtId="0" fontId="0" fillId="0" borderId="68" xfId="0" applyBorder="1" applyAlignment="1">
      <alignment horizontal="left"/>
    </xf>
    <xf numFmtId="0" fontId="45" fillId="0" borderId="11" xfId="0" applyFont="1" applyBorder="1" applyAlignment="1">
      <alignment horizontal="center"/>
    </xf>
    <xf numFmtId="0" fontId="45" fillId="0" borderId="0" xfId="0" applyFont="1" applyBorder="1" applyAlignment="1">
      <alignment horizontal="center"/>
    </xf>
    <xf numFmtId="0" fontId="45" fillId="0" borderId="12" xfId="0" applyFont="1" applyBorder="1" applyAlignment="1">
      <alignment horizontal="center"/>
    </xf>
    <xf numFmtId="0" fontId="0" fillId="0" borderId="56" xfId="0" applyBorder="1" applyAlignment="1">
      <alignment horizontal="center"/>
    </xf>
    <xf numFmtId="0" fontId="0" fillId="0" borderId="69" xfId="0" applyBorder="1" applyAlignment="1">
      <alignment horizontal="center"/>
    </xf>
    <xf numFmtId="0" fontId="42" fillId="0" borderId="11" xfId="0" applyFont="1" applyBorder="1" applyAlignment="1">
      <alignment horizontal="center"/>
    </xf>
    <xf numFmtId="0" fontId="42" fillId="0" borderId="0" xfId="0" applyFont="1" applyBorder="1" applyAlignment="1">
      <alignment horizontal="center"/>
    </xf>
    <xf numFmtId="0" fontId="42" fillId="0" borderId="12" xfId="0" applyFont="1" applyBorder="1" applyAlignment="1">
      <alignment horizontal="center"/>
    </xf>
    <xf numFmtId="0" fontId="0" fillId="0" borderId="5" xfId="0" applyBorder="1" applyAlignment="1">
      <alignment horizontal="center"/>
    </xf>
    <xf numFmtId="0" fontId="0" fillId="0" borderId="43" xfId="0" applyBorder="1" applyAlignment="1">
      <alignment horizontal="left"/>
    </xf>
    <xf numFmtId="0" fontId="0" fillId="0" borderId="13" xfId="0" applyBorder="1" applyAlignment="1">
      <alignment horizontal="left"/>
    </xf>
    <xf numFmtId="0" fontId="0" fillId="0" borderId="13" xfId="0" applyBorder="1" applyAlignment="1">
      <alignment horizontal="center"/>
    </xf>
    <xf numFmtId="0" fontId="0" fillId="0" borderId="53" xfId="0" applyBorder="1" applyAlignment="1">
      <alignment horizontal="left"/>
    </xf>
    <xf numFmtId="0" fontId="0" fillId="0" borderId="54" xfId="0" applyBorder="1" applyAlignment="1">
      <alignment horizontal="left"/>
    </xf>
    <xf numFmtId="0" fontId="0" fillId="0" borderId="5" xfId="0" applyBorder="1" applyAlignment="1">
      <alignment horizontal="left"/>
    </xf>
    <xf numFmtId="0" fontId="0" fillId="0" borderId="20" xfId="0" applyBorder="1" applyAlignment="1">
      <alignment horizontal="left"/>
    </xf>
    <xf numFmtId="0" fontId="0" fillId="0" borderId="52" xfId="0" applyBorder="1" applyAlignment="1">
      <alignment horizontal="left"/>
    </xf>
    <xf numFmtId="0" fontId="0" fillId="0" borderId="9" xfId="0" applyBorder="1" applyAlignment="1">
      <alignment horizontal="center"/>
    </xf>
    <xf numFmtId="0" fontId="0" fillId="0" borderId="28" xfId="0" applyBorder="1" applyAlignment="1">
      <alignment horizontal="center"/>
    </xf>
    <xf numFmtId="0" fontId="0" fillId="0" borderId="10" xfId="0" applyBorder="1" applyAlignment="1">
      <alignment horizontal="center"/>
    </xf>
    <xf numFmtId="0" fontId="22" fillId="22" borderId="46" xfId="0" applyFont="1" applyFill="1" applyBorder="1" applyAlignment="1">
      <alignment horizontal="left"/>
    </xf>
    <xf numFmtId="0" fontId="22" fillId="22" borderId="39" xfId="0" applyFont="1" applyFill="1" applyBorder="1" applyAlignment="1">
      <alignment horizontal="left"/>
    </xf>
    <xf numFmtId="0" fontId="22" fillId="22" borderId="40" xfId="0" applyFont="1" applyFill="1" applyBorder="1" applyAlignment="1">
      <alignment horizontal="left"/>
    </xf>
    <xf numFmtId="0" fontId="22" fillId="14" borderId="46" xfId="0" applyFont="1" applyFill="1" applyBorder="1" applyAlignment="1">
      <alignment horizontal="center"/>
    </xf>
    <xf numFmtId="0" fontId="22" fillId="14" borderId="39" xfId="0" applyFont="1" applyFill="1" applyBorder="1" applyAlignment="1">
      <alignment horizontal="center"/>
    </xf>
    <xf numFmtId="0" fontId="22" fillId="14" borderId="40" xfId="0" applyFont="1" applyFill="1" applyBorder="1" applyAlignment="1">
      <alignment horizontal="center"/>
    </xf>
    <xf numFmtId="0" fontId="22" fillId="14" borderId="46" xfId="0" applyFont="1" applyFill="1" applyBorder="1" applyAlignment="1">
      <alignment horizontal="left"/>
    </xf>
    <xf numFmtId="0" fontId="22" fillId="14" borderId="39" xfId="0" applyFont="1" applyFill="1" applyBorder="1" applyAlignment="1">
      <alignment horizontal="left"/>
    </xf>
    <xf numFmtId="0" fontId="22" fillId="14" borderId="40" xfId="0" applyFont="1" applyFill="1" applyBorder="1" applyAlignment="1">
      <alignment horizontal="left"/>
    </xf>
    <xf numFmtId="0" fontId="22" fillId="15" borderId="46" xfId="0" applyFont="1" applyFill="1" applyBorder="1" applyAlignment="1">
      <alignment horizontal="left"/>
    </xf>
    <xf numFmtId="0" fontId="22" fillId="15" borderId="40" xfId="0" applyFont="1" applyFill="1" applyBorder="1" applyAlignment="1">
      <alignment horizontal="left"/>
    </xf>
    <xf numFmtId="0" fontId="31" fillId="17" borderId="47" xfId="0" applyFont="1" applyFill="1" applyBorder="1" applyAlignment="1">
      <alignment horizontal="center" vertical="top" wrapText="1"/>
    </xf>
    <xf numFmtId="0" fontId="31" fillId="17" borderId="45" xfId="0" applyFont="1" applyFill="1" applyBorder="1" applyAlignment="1">
      <alignment horizontal="center" vertical="top" wrapText="1"/>
    </xf>
    <xf numFmtId="0" fontId="31" fillId="17" borderId="44" xfId="0" applyFont="1" applyFill="1" applyBorder="1" applyAlignment="1">
      <alignment horizontal="center" vertical="top" wrapText="1"/>
    </xf>
    <xf numFmtId="0" fontId="35" fillId="17" borderId="47" xfId="0" applyFont="1" applyFill="1" applyBorder="1" applyAlignment="1">
      <alignment horizontal="center" vertical="top" wrapText="1"/>
    </xf>
    <xf numFmtId="0" fontId="35" fillId="17" borderId="45" xfId="0" applyFont="1" applyFill="1" applyBorder="1" applyAlignment="1">
      <alignment horizontal="center" vertical="top" wrapText="1"/>
    </xf>
    <xf numFmtId="0" fontId="35" fillId="17" borderId="44" xfId="0" applyFont="1" applyFill="1" applyBorder="1" applyAlignment="1">
      <alignment horizontal="center" vertical="top" wrapText="1"/>
    </xf>
    <xf numFmtId="0" fontId="32" fillId="17" borderId="45" xfId="0" applyFont="1" applyFill="1" applyBorder="1" applyAlignment="1">
      <alignment horizontal="center" vertical="top" wrapText="1"/>
    </xf>
    <xf numFmtId="0" fontId="32" fillId="17" borderId="44" xfId="0" applyFont="1" applyFill="1" applyBorder="1" applyAlignment="1">
      <alignment horizontal="center" vertical="top" wrapText="1"/>
    </xf>
    <xf numFmtId="0" fontId="0" fillId="11" borderId="23" xfId="0" applyFill="1" applyBorder="1" applyAlignment="1">
      <alignment horizontal="left" vertical="center"/>
    </xf>
    <xf numFmtId="0" fontId="0" fillId="11" borderId="24" xfId="0" applyFill="1" applyBorder="1" applyAlignment="1">
      <alignment horizontal="left" vertical="center"/>
    </xf>
    <xf numFmtId="0" fontId="0" fillId="11" borderId="25" xfId="0" applyFill="1" applyBorder="1" applyAlignment="1">
      <alignment horizontal="left" vertical="center"/>
    </xf>
    <xf numFmtId="0" fontId="13" fillId="0" borderId="23" xfId="0" applyFont="1" applyBorder="1" applyAlignment="1">
      <alignment horizontal="justify" vertical="top" wrapText="1"/>
    </xf>
    <xf numFmtId="0" fontId="13" fillId="0" borderId="24" xfId="0" applyFont="1" applyBorder="1" applyAlignment="1">
      <alignment horizontal="justify" vertical="top" wrapText="1"/>
    </xf>
    <xf numFmtId="0" fontId="13" fillId="0" borderId="25" xfId="0" applyFont="1" applyBorder="1" applyAlignment="1">
      <alignment horizontal="justify" vertical="top" wrapText="1"/>
    </xf>
    <xf numFmtId="0" fontId="22" fillId="0" borderId="31" xfId="0" applyFont="1" applyBorder="1" applyAlignment="1">
      <alignment horizontal="center" vertical="center"/>
    </xf>
    <xf numFmtId="0" fontId="22" fillId="0" borderId="37" xfId="0" applyFont="1" applyBorder="1" applyAlignment="1">
      <alignment horizontal="center" vertical="center"/>
    </xf>
    <xf numFmtId="0" fontId="22" fillId="0" borderId="38" xfId="0" applyFont="1" applyBorder="1" applyAlignment="1">
      <alignment horizontal="center" vertical="center"/>
    </xf>
    <xf numFmtId="0" fontId="18" fillId="0" borderId="53" xfId="0" applyFont="1" applyBorder="1" applyAlignment="1">
      <alignment horizontal="center" vertical="top" wrapText="1"/>
    </xf>
    <xf numFmtId="0" fontId="18" fillId="0" borderId="54" xfId="0" applyFont="1" applyBorder="1" applyAlignment="1">
      <alignment horizontal="center" vertical="top" wrapText="1"/>
    </xf>
    <xf numFmtId="0" fontId="18" fillId="0" borderId="55" xfId="0" applyFont="1" applyBorder="1" applyAlignment="1">
      <alignment horizontal="center" vertical="top" wrapText="1"/>
    </xf>
    <xf numFmtId="0" fontId="18" fillId="0" borderId="53" xfId="0" applyFont="1" applyBorder="1" applyAlignment="1">
      <alignment horizontal="center"/>
    </xf>
    <xf numFmtId="0" fontId="18" fillId="0" borderId="54" xfId="0" applyFont="1" applyBorder="1" applyAlignment="1">
      <alignment horizontal="center"/>
    </xf>
    <xf numFmtId="0" fontId="18" fillId="0" borderId="55" xfId="0" applyFont="1" applyBorder="1" applyAlignment="1">
      <alignment horizontal="center"/>
    </xf>
    <xf numFmtId="0" fontId="0" fillId="0" borderId="33" xfId="0" applyFont="1" applyBorder="1" applyAlignment="1">
      <alignment horizontal="left" vertical="top" wrapText="1"/>
    </xf>
    <xf numFmtId="0" fontId="0" fillId="0" borderId="32" xfId="0" applyFont="1" applyBorder="1" applyAlignment="1">
      <alignment horizontal="left" vertical="top" wrapText="1"/>
    </xf>
    <xf numFmtId="0" fontId="0" fillId="0" borderId="34" xfId="0" applyFont="1" applyBorder="1" applyAlignment="1">
      <alignment horizontal="left" vertical="top" wrapText="1"/>
    </xf>
    <xf numFmtId="0" fontId="0" fillId="0" borderId="11" xfId="0" applyFont="1" applyBorder="1" applyAlignment="1">
      <alignment horizontal="left" vertical="top" wrapText="1"/>
    </xf>
    <xf numFmtId="0" fontId="0" fillId="0" borderId="0" xfId="0" applyFont="1" applyBorder="1" applyAlignment="1">
      <alignment horizontal="left" vertical="top" wrapText="1"/>
    </xf>
    <xf numFmtId="0" fontId="0" fillId="0" borderId="12" xfId="0" applyFont="1" applyBorder="1" applyAlignment="1">
      <alignment horizontal="left" vertical="top" wrapText="1"/>
    </xf>
    <xf numFmtId="0" fontId="0" fillId="0" borderId="9" xfId="0" applyFont="1" applyBorder="1" applyAlignment="1">
      <alignment horizontal="left" vertical="top" wrapText="1"/>
    </xf>
    <xf numFmtId="0" fontId="0" fillId="0" borderId="28" xfId="0" applyFont="1" applyBorder="1" applyAlignment="1">
      <alignment horizontal="left" vertical="top" wrapText="1"/>
    </xf>
    <xf numFmtId="0" fontId="0" fillId="0" borderId="10" xfId="0" applyFont="1" applyBorder="1" applyAlignment="1">
      <alignment horizontal="left" vertical="top" wrapText="1"/>
    </xf>
    <xf numFmtId="0" fontId="0" fillId="0" borderId="9" xfId="0" applyBorder="1" applyAlignment="1"/>
    <xf numFmtId="0" fontId="0" fillId="0" borderId="28" xfId="0" applyBorder="1" applyAlignment="1"/>
    <xf numFmtId="0" fontId="0" fillId="0" borderId="10" xfId="0" applyBorder="1" applyAlignment="1"/>
    <xf numFmtId="0" fontId="0" fillId="15" borderId="23" xfId="0" applyFill="1" applyBorder="1" applyAlignment="1">
      <alignment horizontal="center" vertical="center"/>
    </xf>
    <xf numFmtId="0" fontId="0" fillId="15" borderId="24" xfId="0" applyFill="1" applyBorder="1" applyAlignment="1">
      <alignment horizontal="center" vertical="center"/>
    </xf>
    <xf numFmtId="0" fontId="0" fillId="15" borderId="25" xfId="0" applyFill="1" applyBorder="1" applyAlignment="1">
      <alignment horizontal="center" vertical="center"/>
    </xf>
    <xf numFmtId="0" fontId="0" fillId="14" borderId="23" xfId="0" applyFill="1" applyBorder="1" applyAlignment="1">
      <alignment vertical="center"/>
    </xf>
    <xf numFmtId="0" fontId="0" fillId="14" borderId="24" xfId="0" applyFill="1" applyBorder="1" applyAlignment="1">
      <alignment vertical="center"/>
    </xf>
    <xf numFmtId="0" fontId="0" fillId="14" borderId="25" xfId="0" applyFill="1" applyBorder="1" applyAlignment="1">
      <alignment vertical="center"/>
    </xf>
    <xf numFmtId="0" fontId="66" fillId="0" borderId="32" xfId="0" applyFont="1" applyBorder="1" applyAlignment="1">
      <alignment vertical="top" wrapText="1"/>
    </xf>
    <xf numFmtId="0" fontId="66" fillId="0" borderId="0" xfId="0" applyFont="1" applyBorder="1" applyAlignment="1">
      <alignment vertical="top" wrapText="1"/>
    </xf>
    <xf numFmtId="0" fontId="66" fillId="0" borderId="30" xfId="0" applyFont="1" applyBorder="1" applyAlignment="1">
      <alignment vertical="top" wrapText="1"/>
    </xf>
    <xf numFmtId="0" fontId="0" fillId="0" borderId="33" xfId="0" applyFont="1" applyBorder="1" applyAlignment="1">
      <alignment horizontal="left" vertical="center" wrapText="1"/>
    </xf>
    <xf numFmtId="0" fontId="0" fillId="0" borderId="32" xfId="0" applyFont="1" applyBorder="1" applyAlignment="1">
      <alignment horizontal="left" vertical="center" wrapText="1"/>
    </xf>
    <xf numFmtId="0" fontId="0" fillId="0" borderId="34" xfId="0" applyFont="1" applyBorder="1" applyAlignment="1">
      <alignment horizontal="left" vertical="center" wrapText="1"/>
    </xf>
    <xf numFmtId="0" fontId="0" fillId="0" borderId="9" xfId="0" applyFont="1" applyBorder="1" applyAlignment="1">
      <alignment horizontal="left" vertical="center" wrapText="1"/>
    </xf>
    <xf numFmtId="0" fontId="0" fillId="0" borderId="28" xfId="0" applyFont="1" applyBorder="1" applyAlignment="1">
      <alignment horizontal="left" vertical="center" wrapText="1"/>
    </xf>
    <xf numFmtId="0" fontId="0" fillId="0" borderId="10" xfId="0" applyFont="1" applyBorder="1" applyAlignment="1">
      <alignment horizontal="left" vertical="center" wrapText="1"/>
    </xf>
    <xf numFmtId="0" fontId="22" fillId="0" borderId="53" xfId="0" applyFont="1" applyBorder="1" applyAlignment="1">
      <alignment horizontal="center"/>
    </xf>
    <xf numFmtId="0" fontId="22" fillId="0" borderId="54" xfId="0" applyFont="1" applyBorder="1" applyAlignment="1">
      <alignment horizontal="center"/>
    </xf>
    <xf numFmtId="0" fontId="22" fillId="0" borderId="55" xfId="0" applyFont="1" applyBorder="1" applyAlignment="1">
      <alignment horizontal="center"/>
    </xf>
    <xf numFmtId="0" fontId="0" fillId="0" borderId="29" xfId="0" applyFont="1" applyBorder="1" applyAlignment="1">
      <alignment horizontal="left" vertical="center" wrapText="1"/>
    </xf>
    <xf numFmtId="0" fontId="0" fillId="0" borderId="30" xfId="0" applyFont="1" applyBorder="1" applyAlignment="1">
      <alignment horizontal="left" vertical="center" wrapText="1"/>
    </xf>
    <xf numFmtId="0" fontId="0" fillId="0" borderId="35" xfId="0" applyFont="1" applyBorder="1" applyAlignment="1">
      <alignment horizontal="left" vertical="center" wrapText="1"/>
    </xf>
    <xf numFmtId="0" fontId="31" fillId="18" borderId="5" xfId="0" applyFont="1" applyFill="1" applyBorder="1" applyAlignment="1">
      <alignment vertical="center"/>
    </xf>
    <xf numFmtId="0" fontId="0" fillId="0" borderId="20" xfId="0" applyBorder="1" applyAlignment="1"/>
    <xf numFmtId="0" fontId="0" fillId="0" borderId="13" xfId="0" applyBorder="1" applyAlignment="1"/>
    <xf numFmtId="0" fontId="38" fillId="14" borderId="20" xfId="0" applyFont="1" applyFill="1" applyBorder="1" applyAlignment="1">
      <alignment horizontal="left" vertical="top" wrapText="1"/>
    </xf>
    <xf numFmtId="0" fontId="0" fillId="0" borderId="20" xfId="0" applyBorder="1" applyAlignment="1">
      <alignment horizontal="left" vertical="top" wrapText="1"/>
    </xf>
    <xf numFmtId="0" fontId="0" fillId="0" borderId="13" xfId="0" applyBorder="1" applyAlignment="1">
      <alignment horizontal="left" vertical="top" wrapText="1"/>
    </xf>
    <xf numFmtId="0" fontId="40" fillId="17" borderId="46" xfId="0" applyFont="1" applyFill="1" applyBorder="1" applyAlignment="1">
      <alignment horizontal="center" vertical="center" wrapText="1"/>
    </xf>
    <xf numFmtId="0" fontId="40" fillId="17" borderId="40" xfId="0" applyFont="1" applyFill="1" applyBorder="1" applyAlignment="1">
      <alignment horizontal="center" vertical="center" wrapText="1"/>
    </xf>
    <xf numFmtId="0" fontId="0" fillId="21" borderId="2" xfId="0" applyFill="1" applyBorder="1" applyAlignment="1">
      <alignment horizontal="center" vertical="center"/>
    </xf>
    <xf numFmtId="0" fontId="69" fillId="0" borderId="0" xfId="0" applyFont="1" applyFill="1" applyBorder="1" applyAlignment="1">
      <alignment horizontal="center" vertical="top" wrapText="1"/>
    </xf>
    <xf numFmtId="0" fontId="69" fillId="12" borderId="46" xfId="0" applyFont="1" applyFill="1" applyBorder="1" applyAlignment="1">
      <alignment horizontal="center" vertical="top" wrapText="1"/>
    </xf>
    <xf numFmtId="0" fontId="69" fillId="12" borderId="40" xfId="0" applyFont="1" applyFill="1" applyBorder="1" applyAlignment="1">
      <alignment horizontal="center" vertical="top" wrapText="1"/>
    </xf>
    <xf numFmtId="0" fontId="51" fillId="0" borderId="7" xfId="0" applyFont="1" applyBorder="1" applyAlignment="1">
      <alignment horizontal="left" vertical="center" wrapText="1"/>
    </xf>
    <xf numFmtId="0" fontId="51" fillId="0" borderId="36" xfId="0" applyFont="1" applyBorder="1" applyAlignment="1">
      <alignment horizontal="left" vertical="center" wrapText="1"/>
    </xf>
    <xf numFmtId="0" fontId="51" fillId="0" borderId="8" xfId="0" applyFont="1" applyBorder="1" applyAlignment="1">
      <alignment horizontal="left" vertical="center" wrapText="1"/>
    </xf>
    <xf numFmtId="0" fontId="51" fillId="0" borderId="11" xfId="0" applyFont="1" applyBorder="1" applyAlignment="1">
      <alignment horizontal="left" vertical="center" wrapText="1"/>
    </xf>
    <xf numFmtId="0" fontId="51" fillId="0" borderId="0" xfId="0" applyFont="1" applyBorder="1" applyAlignment="1">
      <alignment horizontal="left" vertical="center" wrapText="1"/>
    </xf>
    <xf numFmtId="0" fontId="51" fillId="0" borderId="12" xfId="0" applyFont="1" applyBorder="1" applyAlignment="1">
      <alignment horizontal="left" vertical="center" wrapText="1"/>
    </xf>
    <xf numFmtId="0" fontId="51" fillId="0" borderId="9" xfId="0" applyFont="1" applyBorder="1" applyAlignment="1">
      <alignment horizontal="left" vertical="center" wrapText="1"/>
    </xf>
    <xf numFmtId="0" fontId="51" fillId="0" borderId="28" xfId="0" applyFont="1" applyBorder="1" applyAlignment="1">
      <alignment horizontal="left" vertical="center" wrapText="1"/>
    </xf>
    <xf numFmtId="0" fontId="51" fillId="0" borderId="10" xfId="0" applyFont="1" applyBorder="1" applyAlignment="1">
      <alignment horizontal="left" vertical="center" wrapText="1"/>
    </xf>
    <xf numFmtId="0" fontId="36" fillId="0" borderId="54" xfId="0" applyFont="1" applyBorder="1" applyAlignment="1">
      <alignment horizontal="left"/>
    </xf>
    <xf numFmtId="0" fontId="36" fillId="0" borderId="55" xfId="0" applyFont="1" applyBorder="1" applyAlignment="1">
      <alignment horizontal="left"/>
    </xf>
    <xf numFmtId="0" fontId="36" fillId="0" borderId="2" xfId="0" applyFont="1" applyBorder="1" applyAlignment="1">
      <alignment horizontal="left"/>
    </xf>
    <xf numFmtId="0" fontId="36" fillId="0" borderId="16" xfId="0" applyFont="1" applyBorder="1" applyAlignment="1">
      <alignment horizontal="left"/>
    </xf>
    <xf numFmtId="0" fontId="65" fillId="0" borderId="23" xfId="0" applyFont="1" applyBorder="1" applyAlignment="1">
      <alignment horizontal="left" vertical="center" wrapText="1"/>
    </xf>
    <xf numFmtId="0" fontId="65" fillId="0" borderId="25" xfId="0" applyFont="1" applyBorder="1" applyAlignment="1">
      <alignment horizontal="left" vertical="center" wrapText="1"/>
    </xf>
    <xf numFmtId="0" fontId="19" fillId="0" borderId="33" xfId="0" applyFont="1" applyBorder="1" applyAlignment="1">
      <alignment horizontal="left" vertical="top" wrapText="1"/>
    </xf>
    <xf numFmtId="0" fontId="19" fillId="0" borderId="32" xfId="0" applyFont="1" applyBorder="1" applyAlignment="1">
      <alignment horizontal="left" vertical="top" wrapText="1"/>
    </xf>
    <xf numFmtId="0" fontId="19" fillId="0" borderId="34" xfId="0" applyFont="1" applyBorder="1" applyAlignment="1">
      <alignment horizontal="left" vertical="top" wrapText="1"/>
    </xf>
    <xf numFmtId="0" fontId="19" fillId="0" borderId="11" xfId="0" applyFont="1" applyBorder="1" applyAlignment="1">
      <alignment horizontal="left" vertical="top" wrapText="1"/>
    </xf>
    <xf numFmtId="0" fontId="19" fillId="0" borderId="0" xfId="0" applyFont="1" applyBorder="1" applyAlignment="1">
      <alignment horizontal="left" vertical="top" wrapText="1"/>
    </xf>
    <xf numFmtId="0" fontId="19" fillId="0" borderId="12" xfId="0" applyFont="1" applyBorder="1" applyAlignment="1">
      <alignment horizontal="left" vertical="top" wrapText="1"/>
    </xf>
    <xf numFmtId="0" fontId="19" fillId="0" borderId="9" xfId="0" applyFont="1" applyBorder="1" applyAlignment="1">
      <alignment horizontal="left" vertical="top" wrapText="1"/>
    </xf>
    <xf numFmtId="0" fontId="19" fillId="0" borderId="28" xfId="0" applyFont="1" applyBorder="1" applyAlignment="1">
      <alignment horizontal="left" vertical="top" wrapText="1"/>
    </xf>
    <xf numFmtId="0" fontId="19" fillId="0" borderId="10" xfId="0" applyFont="1" applyBorder="1" applyAlignment="1">
      <alignment horizontal="left" vertical="top" wrapText="1"/>
    </xf>
    <xf numFmtId="0" fontId="65" fillId="0" borderId="23" xfId="0" applyFont="1" applyBorder="1" applyAlignment="1">
      <alignment horizontal="left" vertical="top" wrapText="1"/>
    </xf>
    <xf numFmtId="0" fontId="65" fillId="0" borderId="24" xfId="0" applyFont="1" applyBorder="1" applyAlignment="1">
      <alignment horizontal="left" vertical="top" wrapText="1"/>
    </xf>
    <xf numFmtId="0" fontId="65" fillId="0" borderId="25" xfId="0" applyFont="1" applyBorder="1" applyAlignment="1">
      <alignment horizontal="left" vertical="top" wrapText="1"/>
    </xf>
    <xf numFmtId="0" fontId="66" fillId="0" borderId="23" xfId="0" applyFont="1" applyBorder="1" applyAlignment="1">
      <alignment horizontal="left" vertical="top" wrapText="1"/>
    </xf>
    <xf numFmtId="0" fontId="66" fillId="0" borderId="25" xfId="0" applyFont="1" applyBorder="1" applyAlignment="1">
      <alignment horizontal="left" vertical="top" wrapText="1"/>
    </xf>
    <xf numFmtId="0" fontId="41" fillId="0" borderId="46" xfId="0" applyFont="1" applyBorder="1" applyAlignment="1">
      <alignment horizontal="center"/>
    </xf>
    <xf numFmtId="0" fontId="41" fillId="0" borderId="40" xfId="0" applyFont="1" applyBorder="1" applyAlignment="1">
      <alignment horizontal="center"/>
    </xf>
    <xf numFmtId="0" fontId="41" fillId="0" borderId="39" xfId="0" applyFont="1" applyBorder="1" applyAlignment="1">
      <alignment horizontal="center"/>
    </xf>
    <xf numFmtId="0" fontId="0" fillId="0" borderId="39" xfId="0" applyBorder="1" applyAlignment="1">
      <alignment horizontal="center"/>
    </xf>
    <xf numFmtId="0" fontId="0" fillId="0" borderId="40" xfId="0" applyBorder="1" applyAlignment="1">
      <alignment horizontal="center"/>
    </xf>
    <xf numFmtId="0" fontId="31" fillId="0" borderId="46" xfId="0" applyFont="1" applyBorder="1" applyAlignment="1">
      <alignment horizontal="center" vertical="top" wrapText="1"/>
    </xf>
    <xf numFmtId="0" fontId="31" fillId="0" borderId="39" xfId="0" applyFont="1" applyBorder="1" applyAlignment="1">
      <alignment horizontal="center" vertical="top" wrapText="1"/>
    </xf>
    <xf numFmtId="0" fontId="31" fillId="0" borderId="40" xfId="0" applyFont="1" applyBorder="1" applyAlignment="1">
      <alignment horizontal="center" vertical="top" wrapText="1"/>
    </xf>
    <xf numFmtId="0" fontId="40" fillId="17" borderId="46" xfId="0" applyFont="1" applyFill="1" applyBorder="1" applyAlignment="1">
      <alignment horizontal="center" vertical="top" wrapText="1"/>
    </xf>
    <xf numFmtId="0" fontId="40" fillId="17" borderId="40" xfId="0" applyFont="1" applyFill="1" applyBorder="1" applyAlignment="1">
      <alignment horizontal="center" vertical="top" wrapText="1"/>
    </xf>
    <xf numFmtId="164" fontId="49" fillId="7" borderId="2" xfId="1" applyFont="1" applyFill="1" applyBorder="1" applyAlignment="1">
      <alignment horizontal="left" vertical="center" wrapText="1"/>
    </xf>
    <xf numFmtId="164" fontId="49" fillId="5" borderId="2" xfId="1" applyFont="1" applyFill="1" applyBorder="1" applyAlignment="1">
      <alignment horizontal="left" vertical="center" wrapText="1"/>
    </xf>
    <xf numFmtId="0" fontId="48" fillId="5" borderId="2" xfId="0" applyFont="1" applyFill="1" applyBorder="1" applyAlignment="1">
      <alignment horizontal="left" vertical="center" wrapText="1"/>
    </xf>
    <xf numFmtId="0" fontId="48" fillId="7" borderId="2" xfId="0" applyFont="1" applyFill="1" applyBorder="1" applyAlignment="1">
      <alignment horizontal="left" vertical="center" wrapText="1"/>
    </xf>
    <xf numFmtId="0" fontId="48" fillId="22" borderId="5" xfId="0" applyFont="1" applyFill="1" applyBorder="1" applyAlignment="1">
      <alignment horizontal="center" wrapText="1"/>
    </xf>
    <xf numFmtId="0" fontId="48" fillId="22" borderId="20" xfId="0" applyFont="1" applyFill="1" applyBorder="1" applyAlignment="1">
      <alignment horizontal="center" wrapText="1"/>
    </xf>
    <xf numFmtId="164" fontId="49" fillId="20" borderId="2" xfId="1" applyFont="1" applyFill="1" applyBorder="1" applyAlignment="1">
      <alignment horizontal="left" vertical="center" wrapText="1"/>
    </xf>
    <xf numFmtId="164" fontId="49" fillId="8" borderId="23" xfId="1" applyFont="1" applyFill="1" applyBorder="1" applyAlignment="1">
      <alignment horizontal="left" vertical="center" wrapText="1"/>
    </xf>
    <xf numFmtId="164" fontId="49" fillId="8" borderId="24" xfId="1" applyFont="1" applyFill="1" applyBorder="1" applyAlignment="1">
      <alignment horizontal="left" vertical="center" wrapText="1"/>
    </xf>
    <xf numFmtId="164" fontId="49" fillId="8" borderId="25" xfId="1" applyFont="1" applyFill="1" applyBorder="1" applyAlignment="1">
      <alignment horizontal="left" vertical="center" wrapText="1"/>
    </xf>
    <xf numFmtId="164" fontId="49" fillId="10" borderId="2" xfId="1" applyFont="1" applyFill="1" applyBorder="1" applyAlignment="1">
      <alignment horizontal="left" vertical="center" wrapText="1"/>
    </xf>
    <xf numFmtId="0" fontId="48" fillId="10" borderId="2" xfId="0" applyFont="1" applyFill="1" applyBorder="1" applyAlignment="1">
      <alignment horizontal="left" vertical="center" wrapText="1"/>
    </xf>
    <xf numFmtId="0" fontId="49" fillId="12" borderId="2" xfId="0" applyFont="1" applyFill="1" applyBorder="1" applyAlignment="1">
      <alignment horizontal="left" vertical="center" wrapText="1"/>
    </xf>
    <xf numFmtId="0" fontId="49" fillId="12" borderId="23" xfId="0" applyFont="1" applyFill="1" applyBorder="1" applyAlignment="1">
      <alignment horizontal="left" vertical="center" wrapText="1"/>
    </xf>
    <xf numFmtId="0" fontId="49" fillId="12" borderId="24" xfId="0" applyFont="1" applyFill="1" applyBorder="1" applyAlignment="1">
      <alignment horizontal="left" vertical="center" wrapText="1"/>
    </xf>
    <xf numFmtId="164" fontId="49" fillId="5" borderId="23" xfId="1" applyFont="1" applyFill="1" applyBorder="1" applyAlignment="1">
      <alignment horizontal="left" vertical="center" wrapText="1"/>
    </xf>
    <xf numFmtId="164" fontId="49" fillId="5" borderId="24" xfId="1" applyFont="1" applyFill="1" applyBorder="1" applyAlignment="1">
      <alignment horizontal="left" vertical="center" wrapText="1"/>
    </xf>
    <xf numFmtId="164" fontId="49" fillId="5" borderId="25" xfId="1" applyFont="1" applyFill="1" applyBorder="1" applyAlignment="1">
      <alignment horizontal="left" vertical="center" wrapText="1"/>
    </xf>
    <xf numFmtId="164" fontId="18" fillId="0" borderId="64" xfId="1" applyFont="1" applyFill="1" applyBorder="1" applyAlignment="1">
      <alignment horizontal="center" vertical="center"/>
    </xf>
    <xf numFmtId="164" fontId="18" fillId="0" borderId="65" xfId="1" applyFont="1" applyFill="1" applyBorder="1" applyAlignment="1">
      <alignment horizontal="center" vertical="center"/>
    </xf>
    <xf numFmtId="164" fontId="18" fillId="0" borderId="66" xfId="1" applyFont="1" applyFill="1" applyBorder="1" applyAlignment="1">
      <alignment horizontal="center" vertical="center"/>
    </xf>
    <xf numFmtId="164" fontId="19" fillId="4" borderId="1" xfId="1" applyFont="1" applyFill="1" applyBorder="1" applyAlignment="1">
      <alignment horizontal="center" wrapText="1"/>
    </xf>
    <xf numFmtId="164" fontId="21" fillId="26" borderId="14" xfId="1" applyFont="1" applyFill="1" applyBorder="1" applyAlignment="1">
      <alignment horizontal="center" wrapText="1"/>
    </xf>
    <xf numFmtId="164" fontId="21" fillId="26" borderId="3" xfId="1" applyFont="1" applyFill="1" applyBorder="1" applyAlignment="1">
      <alignment horizontal="center" wrapText="1"/>
    </xf>
    <xf numFmtId="164" fontId="21" fillId="26" borderId="21" xfId="1" applyFont="1" applyFill="1" applyBorder="1" applyAlignment="1">
      <alignment horizontal="center" wrapText="1"/>
    </xf>
    <xf numFmtId="0" fontId="31" fillId="17" borderId="9" xfId="0" applyFont="1" applyFill="1" applyBorder="1" applyAlignment="1">
      <alignment horizontal="center" vertical="top" wrapText="1"/>
    </xf>
    <xf numFmtId="0" fontId="31" fillId="17" borderId="10" xfId="0" applyFont="1" applyFill="1" applyBorder="1" applyAlignment="1">
      <alignment horizontal="center" vertical="top" wrapText="1"/>
    </xf>
    <xf numFmtId="0" fontId="31" fillId="17" borderId="46" xfId="0" applyFont="1" applyFill="1" applyBorder="1" applyAlignment="1">
      <alignment horizontal="center" vertical="top" wrapText="1"/>
    </xf>
    <xf numFmtId="0" fontId="31" fillId="17" borderId="39" xfId="0" applyFont="1" applyFill="1" applyBorder="1" applyAlignment="1">
      <alignment horizontal="center" vertical="top" wrapText="1"/>
    </xf>
    <xf numFmtId="0" fontId="31" fillId="17" borderId="40" xfId="0" applyFont="1" applyFill="1" applyBorder="1" applyAlignment="1">
      <alignment horizontal="center" vertical="top" wrapText="1"/>
    </xf>
    <xf numFmtId="164" fontId="18" fillId="18" borderId="53" xfId="1" applyFont="1" applyFill="1" applyBorder="1" applyAlignment="1">
      <alignment horizontal="center" vertical="center" wrapText="1"/>
    </xf>
    <xf numFmtId="164" fontId="18" fillId="18" borderId="54" xfId="1" applyFont="1" applyFill="1" applyBorder="1" applyAlignment="1">
      <alignment horizontal="center" vertical="center" wrapText="1"/>
    </xf>
    <xf numFmtId="164" fontId="18" fillId="18" borderId="55" xfId="1" applyFont="1" applyFill="1" applyBorder="1" applyAlignment="1">
      <alignment horizontal="center" vertical="center" wrapText="1"/>
    </xf>
    <xf numFmtId="164" fontId="19" fillId="25" borderId="80" xfId="1" applyFont="1" applyFill="1" applyBorder="1" applyAlignment="1">
      <alignment horizontal="center" wrapText="1"/>
    </xf>
    <xf numFmtId="164" fontId="19" fillId="25" borderId="3" xfId="1" applyFont="1" applyFill="1" applyBorder="1" applyAlignment="1">
      <alignment horizontal="center" wrapText="1"/>
    </xf>
    <xf numFmtId="164" fontId="19" fillId="25" borderId="6" xfId="1" applyFont="1" applyFill="1" applyBorder="1" applyAlignment="1">
      <alignment horizontal="center" wrapText="1"/>
    </xf>
    <xf numFmtId="0" fontId="35" fillId="17" borderId="43" xfId="0" applyFont="1" applyFill="1" applyBorder="1" applyAlignment="1">
      <alignment horizontal="center" vertical="top" wrapText="1"/>
    </xf>
    <xf numFmtId="0" fontId="35" fillId="17" borderId="20" xfId="0" applyFont="1" applyFill="1" applyBorder="1" applyAlignment="1">
      <alignment horizontal="center" vertical="top" wrapText="1"/>
    </xf>
    <xf numFmtId="0" fontId="35" fillId="17" borderId="13" xfId="0" applyFont="1" applyFill="1" applyBorder="1" applyAlignment="1">
      <alignment horizontal="center" vertical="top" wrapText="1"/>
    </xf>
    <xf numFmtId="0" fontId="35" fillId="17" borderId="33" xfId="0" applyFont="1" applyFill="1" applyBorder="1" applyAlignment="1">
      <alignment horizontal="center" vertical="top" wrapText="1"/>
    </xf>
    <xf numFmtId="0" fontId="35" fillId="17" borderId="32" xfId="0" applyFont="1" applyFill="1" applyBorder="1" applyAlignment="1">
      <alignment horizontal="center" vertical="top" wrapText="1"/>
    </xf>
    <xf numFmtId="164" fontId="43" fillId="0" borderId="0" xfId="1" applyFont="1" applyFill="1" applyBorder="1" applyAlignment="1">
      <alignment horizontal="center" vertical="center" wrapText="1"/>
    </xf>
    <xf numFmtId="0" fontId="12" fillId="17" borderId="45" xfId="0" applyFont="1" applyFill="1" applyBorder="1" applyAlignment="1">
      <alignment horizontal="center" vertical="top" wrapText="1"/>
    </xf>
    <xf numFmtId="0" fontId="12" fillId="17" borderId="44" xfId="0" applyFont="1" applyFill="1" applyBorder="1" applyAlignment="1">
      <alignment horizontal="center" vertical="top" wrapText="1"/>
    </xf>
    <xf numFmtId="164" fontId="18" fillId="0" borderId="53" xfId="1" applyFont="1" applyBorder="1" applyAlignment="1">
      <alignment horizontal="center" vertical="center" wrapText="1"/>
    </xf>
    <xf numFmtId="164" fontId="18" fillId="0" borderId="54" xfId="1" applyFont="1" applyBorder="1" applyAlignment="1">
      <alignment horizontal="center" vertical="center" wrapText="1"/>
    </xf>
    <xf numFmtId="164" fontId="18" fillId="0" borderId="55" xfId="1" applyFont="1" applyBorder="1" applyAlignment="1">
      <alignment horizontal="center" vertical="center" wrapText="1"/>
    </xf>
    <xf numFmtId="164" fontId="18" fillId="4" borderId="1" xfId="1" applyFont="1" applyFill="1" applyBorder="1" applyAlignment="1">
      <alignment horizontal="center" wrapText="1"/>
    </xf>
    <xf numFmtId="0" fontId="30" fillId="0" borderId="5" xfId="0" applyFont="1" applyBorder="1" applyAlignment="1" applyProtection="1">
      <alignment horizontal="left" vertical="center" wrapText="1"/>
      <protection locked="0"/>
    </xf>
    <xf numFmtId="0" fontId="30" fillId="0" borderId="20"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28" fillId="0" borderId="5" xfId="0" applyFont="1" applyBorder="1" applyAlignment="1" applyProtection="1">
      <alignment horizontal="left" vertical="center"/>
      <protection locked="0"/>
    </xf>
    <xf numFmtId="0" fontId="28" fillId="0" borderId="13" xfId="0" applyFont="1" applyBorder="1" applyAlignment="1" applyProtection="1">
      <alignment horizontal="left" vertical="center"/>
      <protection locked="0"/>
    </xf>
    <xf numFmtId="0" fontId="28" fillId="0" borderId="5" xfId="0" applyFont="1" applyBorder="1" applyAlignment="1" applyProtection="1">
      <alignment horizontal="left" vertical="center" wrapText="1"/>
      <protection locked="0"/>
    </xf>
    <xf numFmtId="0" fontId="28" fillId="0" borderId="13" xfId="0" applyFont="1" applyBorder="1" applyAlignment="1" applyProtection="1">
      <alignment horizontal="left" vertical="center" wrapText="1"/>
      <protection locked="0"/>
    </xf>
    <xf numFmtId="0" fontId="26" fillId="23" borderId="7" xfId="0" applyFont="1" applyFill="1" applyBorder="1" applyAlignment="1" applyProtection="1">
      <alignment horizontal="center" vertical="center"/>
      <protection locked="0"/>
    </xf>
    <xf numFmtId="0" fontId="26" fillId="23" borderId="9" xfId="0" applyFont="1" applyFill="1" applyBorder="1" applyAlignment="1" applyProtection="1">
      <alignment horizontal="center" vertical="center"/>
      <protection locked="0"/>
    </xf>
    <xf numFmtId="0" fontId="26" fillId="21" borderId="9" xfId="0" applyFont="1" applyFill="1" applyBorder="1" applyAlignment="1">
      <alignment horizontal="left" vertical="center" wrapText="1"/>
    </xf>
    <xf numFmtId="0" fontId="26" fillId="21" borderId="28" xfId="0" applyFont="1" applyFill="1" applyBorder="1" applyAlignment="1">
      <alignment horizontal="left" vertical="center" wrapText="1"/>
    </xf>
    <xf numFmtId="0" fontId="26" fillId="21" borderId="10" xfId="0" applyFont="1" applyFill="1" applyBorder="1" applyAlignment="1">
      <alignment horizontal="left" vertical="center" wrapText="1"/>
    </xf>
    <xf numFmtId="0" fontId="70" fillId="21" borderId="0" xfId="0" applyFont="1" applyFill="1" applyBorder="1" applyAlignment="1">
      <alignment horizontal="left" vertical="center" wrapText="1"/>
    </xf>
    <xf numFmtId="0" fontId="70" fillId="21" borderId="60" xfId="0" applyFont="1" applyFill="1" applyBorder="1" applyAlignment="1">
      <alignment horizontal="left" vertical="center" wrapText="1"/>
    </xf>
    <xf numFmtId="0" fontId="70" fillId="21" borderId="30" xfId="0" applyFont="1" applyFill="1" applyBorder="1" applyAlignment="1">
      <alignment horizontal="left" vertical="center" wrapText="1"/>
    </xf>
    <xf numFmtId="0" fontId="70" fillId="21" borderId="49" xfId="0" applyFont="1" applyFill="1" applyBorder="1" applyAlignment="1">
      <alignment horizontal="left" vertical="center" wrapText="1"/>
    </xf>
    <xf numFmtId="164" fontId="70" fillId="21" borderId="0" xfId="1" applyFont="1" applyFill="1" applyBorder="1" applyAlignment="1">
      <alignment horizontal="left" vertical="center" wrapText="1"/>
    </xf>
    <xf numFmtId="0" fontId="70" fillId="21" borderId="28" xfId="0" applyFont="1" applyFill="1" applyBorder="1" applyAlignment="1">
      <alignment horizontal="left" vertical="center" wrapText="1"/>
    </xf>
    <xf numFmtId="0" fontId="70" fillId="21" borderId="75" xfId="0" applyFont="1" applyFill="1" applyBorder="1" applyAlignment="1">
      <alignment horizontal="left" vertical="center" wrapText="1"/>
    </xf>
    <xf numFmtId="0" fontId="70" fillId="21" borderId="51" xfId="0" applyFont="1" applyFill="1" applyBorder="1" applyAlignment="1">
      <alignment horizontal="left" vertical="center" wrapText="1"/>
    </xf>
    <xf numFmtId="0" fontId="70" fillId="21" borderId="12" xfId="0" applyFont="1" applyFill="1" applyBorder="1" applyAlignment="1">
      <alignment horizontal="left" vertical="center" wrapText="1"/>
    </xf>
    <xf numFmtId="0" fontId="70" fillId="21" borderId="50" xfId="0" applyFont="1" applyFill="1" applyBorder="1" applyAlignment="1">
      <alignment horizontal="left" vertical="center" wrapText="1"/>
    </xf>
    <xf numFmtId="0" fontId="70" fillId="21" borderId="35" xfId="0" applyFont="1" applyFill="1" applyBorder="1" applyAlignment="1">
      <alignment horizontal="left" vertical="center" wrapText="1"/>
    </xf>
    <xf numFmtId="0" fontId="28" fillId="0" borderId="20" xfId="0" applyFont="1" applyBorder="1" applyAlignment="1" applyProtection="1">
      <alignment horizontal="center"/>
      <protection locked="0"/>
    </xf>
    <xf numFmtId="0" fontId="28" fillId="0" borderId="13" xfId="0" applyFont="1" applyBorder="1" applyAlignment="1" applyProtection="1">
      <alignment horizontal="center"/>
      <protection locked="0"/>
    </xf>
    <xf numFmtId="0" fontId="28" fillId="0" borderId="5" xfId="0" applyFont="1" applyBorder="1" applyAlignment="1" applyProtection="1">
      <alignment horizontal="center"/>
      <protection locked="0"/>
    </xf>
    <xf numFmtId="164" fontId="26" fillId="0" borderId="28" xfId="1" applyFont="1" applyBorder="1" applyAlignment="1" applyProtection="1">
      <alignment horizontal="left" vertical="center" wrapText="1"/>
      <protection locked="0"/>
    </xf>
    <xf numFmtId="164" fontId="26" fillId="0" borderId="10" xfId="1" applyFont="1" applyBorder="1" applyAlignment="1" applyProtection="1">
      <alignment horizontal="left" vertical="center" wrapText="1"/>
      <protection locked="0"/>
    </xf>
    <xf numFmtId="0" fontId="28" fillId="0" borderId="7" xfId="0" applyFont="1" applyFill="1" applyBorder="1" applyAlignment="1" applyProtection="1">
      <alignment horizontal="center" vertical="center" wrapText="1"/>
      <protection locked="0"/>
    </xf>
    <xf numFmtId="0" fontId="28" fillId="0" borderId="36" xfId="0" applyFont="1" applyFill="1" applyBorder="1" applyAlignment="1" applyProtection="1">
      <alignment horizontal="center" vertical="center" wrapText="1"/>
      <protection locked="0"/>
    </xf>
    <xf numFmtId="0" fontId="28" fillId="0" borderId="9" xfId="0" applyFont="1" applyFill="1" applyBorder="1" applyAlignment="1" applyProtection="1">
      <alignment horizontal="center" vertical="center" wrapText="1"/>
      <protection locked="0"/>
    </xf>
    <xf numFmtId="0" fontId="28" fillId="0" borderId="28" xfId="0" applyFont="1" applyFill="1" applyBorder="1" applyAlignment="1" applyProtection="1">
      <alignment horizontal="center" vertical="center" wrapText="1"/>
      <protection locked="0"/>
    </xf>
    <xf numFmtId="0" fontId="28" fillId="0" borderId="20" xfId="0" applyFont="1" applyBorder="1" applyAlignment="1" applyProtection="1">
      <alignment horizontal="left" vertical="center" wrapText="1"/>
      <protection locked="0"/>
    </xf>
    <xf numFmtId="0" fontId="26" fillId="0" borderId="11" xfId="0" applyFont="1" applyBorder="1" applyAlignment="1" applyProtection="1">
      <alignment horizontal="left" vertical="center" wrapText="1"/>
      <protection locked="0"/>
    </xf>
    <xf numFmtId="0" fontId="26" fillId="0" borderId="0" xfId="0" applyFont="1" applyBorder="1" applyAlignment="1" applyProtection="1">
      <alignment horizontal="left" vertical="center" wrapText="1"/>
      <protection locked="0"/>
    </xf>
    <xf numFmtId="0" fontId="26" fillId="0" borderId="12" xfId="0" applyFont="1" applyBorder="1" applyAlignment="1" applyProtection="1">
      <alignment horizontal="left" vertical="center" wrapText="1"/>
      <protection locked="0"/>
    </xf>
    <xf numFmtId="0" fontId="26" fillId="0" borderId="9" xfId="0" applyFont="1" applyBorder="1" applyAlignment="1" applyProtection="1">
      <alignment horizontal="left" vertical="center" wrapText="1"/>
      <protection locked="0"/>
    </xf>
    <xf numFmtId="0" fontId="26" fillId="0" borderId="28" xfId="0" applyFont="1" applyBorder="1" applyAlignment="1" applyProtection="1">
      <alignment horizontal="left" vertical="center" wrapText="1"/>
      <protection locked="0"/>
    </xf>
    <xf numFmtId="0" fontId="26" fillId="0" borderId="10" xfId="0" applyFont="1" applyBorder="1" applyAlignment="1" applyProtection="1">
      <alignment horizontal="left" vertical="center" wrapText="1"/>
      <protection locked="0"/>
    </xf>
    <xf numFmtId="0" fontId="60" fillId="0" borderId="11" xfId="0" applyFont="1" applyBorder="1" applyAlignment="1" applyProtection="1">
      <alignment horizontal="left" vertical="center" wrapText="1"/>
      <protection locked="0"/>
    </xf>
    <xf numFmtId="0" fontId="60" fillId="0" borderId="0" xfId="0" applyFont="1" applyBorder="1" applyAlignment="1" applyProtection="1">
      <alignment horizontal="left" vertical="center" wrapText="1"/>
      <protection locked="0"/>
    </xf>
    <xf numFmtId="0" fontId="60" fillId="0" borderId="12" xfId="0" applyFont="1" applyBorder="1" applyAlignment="1" applyProtection="1">
      <alignment horizontal="left" vertical="center" wrapText="1"/>
      <protection locked="0"/>
    </xf>
    <xf numFmtId="0" fontId="60" fillId="0" borderId="29" xfId="0" applyFont="1" applyBorder="1" applyAlignment="1" applyProtection="1">
      <alignment horizontal="left" vertical="center" wrapText="1"/>
      <protection locked="0"/>
    </xf>
    <xf numFmtId="0" fontId="60" fillId="0" borderId="30" xfId="0" applyFont="1" applyBorder="1" applyAlignment="1" applyProtection="1">
      <alignment horizontal="left" vertical="center" wrapText="1"/>
      <protection locked="0"/>
    </xf>
    <xf numFmtId="0" fontId="60" fillId="0" borderId="35" xfId="0" applyFont="1" applyBorder="1" applyAlignment="1" applyProtection="1">
      <alignment horizontal="left" vertical="center" wrapText="1"/>
      <protection locked="0"/>
    </xf>
    <xf numFmtId="0" fontId="27" fillId="0" borderId="0" xfId="0" applyFont="1" applyBorder="1" applyAlignment="1" applyProtection="1">
      <alignment horizontal="center"/>
      <protection locked="0"/>
    </xf>
    <xf numFmtId="0" fontId="26" fillId="0" borderId="29" xfId="0" applyFont="1" applyBorder="1" applyAlignment="1" applyProtection="1">
      <alignment horizontal="left" vertical="center" wrapText="1"/>
      <protection locked="0"/>
    </xf>
    <xf numFmtId="0" fontId="26" fillId="0" borderId="30" xfId="0" applyFont="1" applyBorder="1" applyAlignment="1" applyProtection="1">
      <alignment horizontal="left" vertical="center" wrapText="1"/>
      <protection locked="0"/>
    </xf>
    <xf numFmtId="0" fontId="26" fillId="0" borderId="35" xfId="0" applyFont="1" applyBorder="1" applyAlignment="1" applyProtection="1">
      <alignment horizontal="left" vertical="center" wrapText="1"/>
      <protection locked="0"/>
    </xf>
    <xf numFmtId="0" fontId="26" fillId="0" borderId="36" xfId="0" applyFont="1" applyBorder="1" applyAlignment="1" applyProtection="1">
      <alignment horizontal="left" vertical="center" wrapText="1"/>
      <protection locked="0"/>
    </xf>
    <xf numFmtId="0" fontId="26" fillId="0" borderId="8" xfId="0" applyFont="1" applyBorder="1" applyAlignment="1" applyProtection="1">
      <alignment horizontal="left" vertical="center" wrapText="1"/>
      <protection locked="0"/>
    </xf>
    <xf numFmtId="0" fontId="26" fillId="0" borderId="36" xfId="0" applyFont="1" applyBorder="1" applyAlignment="1" applyProtection="1">
      <alignment horizontal="center" vertical="center" wrapText="1"/>
      <protection locked="0"/>
    </xf>
    <xf numFmtId="0" fontId="26" fillId="0" borderId="8" xfId="0" applyFont="1" applyBorder="1" applyAlignment="1" applyProtection="1">
      <alignment horizontal="center" vertical="center" wrapText="1"/>
      <protection locked="0"/>
    </xf>
    <xf numFmtId="0" fontId="26" fillId="0" borderId="28" xfId="0" applyFont="1" applyBorder="1" applyAlignment="1" applyProtection="1">
      <alignment horizontal="center" vertical="center" wrapText="1"/>
      <protection locked="0"/>
    </xf>
    <xf numFmtId="0" fontId="26" fillId="0" borderId="10" xfId="0" applyFont="1" applyBorder="1" applyAlignment="1" applyProtection="1">
      <alignment horizontal="center" vertical="center" wrapText="1"/>
      <protection locked="0"/>
    </xf>
    <xf numFmtId="0" fontId="52" fillId="0" borderId="2" xfId="0" applyFont="1" applyBorder="1" applyAlignment="1" applyProtection="1">
      <alignment horizontal="left" vertical="center" wrapText="1"/>
      <protection locked="0"/>
    </xf>
    <xf numFmtId="0" fontId="87" fillId="0" borderId="2" xfId="0" applyFont="1" applyBorder="1" applyAlignment="1" applyProtection="1">
      <alignment horizontal="left" vertical="center" wrapText="1"/>
      <protection locked="0"/>
    </xf>
    <xf numFmtId="0" fontId="87" fillId="0" borderId="13" xfId="0" applyFont="1" applyBorder="1" applyAlignment="1" applyProtection="1">
      <alignment horizontal="left" vertical="center" wrapText="1"/>
      <protection locked="0"/>
    </xf>
    <xf numFmtId="0" fontId="94" fillId="0" borderId="44" xfId="0" applyFont="1" applyBorder="1" applyAlignment="1" applyProtection="1">
      <alignment horizontal="left" vertical="center" wrapText="1"/>
      <protection locked="0"/>
    </xf>
    <xf numFmtId="0" fontId="94" fillId="0" borderId="36" xfId="0" applyFont="1" applyBorder="1" applyAlignment="1" applyProtection="1">
      <alignment horizontal="left" vertical="center" wrapText="1"/>
      <protection locked="0"/>
    </xf>
    <xf numFmtId="0" fontId="94" fillId="0" borderId="36" xfId="0" applyFont="1" applyBorder="1" applyAlignment="1" applyProtection="1">
      <alignment horizontal="center" vertical="center" wrapText="1"/>
      <protection locked="0"/>
    </xf>
    <xf numFmtId="0" fontId="94" fillId="0" borderId="81" xfId="0" applyFont="1" applyBorder="1" applyAlignment="1" applyProtection="1">
      <alignment horizontal="left" vertical="center" wrapText="1"/>
      <protection locked="0"/>
    </xf>
    <xf numFmtId="0" fontId="83" fillId="0" borderId="5" xfId="0" applyFont="1" applyBorder="1" applyAlignment="1" applyProtection="1">
      <alignment horizontal="left" vertical="center" wrapText="1"/>
      <protection locked="0"/>
    </xf>
    <xf numFmtId="0" fontId="83" fillId="0" borderId="20" xfId="0" applyFont="1" applyBorder="1" applyAlignment="1" applyProtection="1">
      <alignment horizontal="left" vertical="center" wrapText="1"/>
      <protection locked="0"/>
    </xf>
    <xf numFmtId="0" fontId="83" fillId="0" borderId="13" xfId="0" applyFont="1" applyBorder="1" applyAlignment="1" applyProtection="1">
      <alignment horizontal="left" vertical="center" wrapText="1"/>
      <protection locked="0"/>
    </xf>
    <xf numFmtId="0" fontId="87" fillId="0" borderId="5" xfId="0" applyFont="1" applyBorder="1" applyAlignment="1" applyProtection="1">
      <alignment horizontal="left" vertical="center" wrapText="1"/>
      <protection locked="0"/>
    </xf>
    <xf numFmtId="0" fontId="87" fillId="0" borderId="20" xfId="0" applyFont="1" applyBorder="1" applyAlignment="1" applyProtection="1">
      <alignment horizontal="left" vertical="center" wrapText="1"/>
      <protection locked="0"/>
    </xf>
    <xf numFmtId="0" fontId="52" fillId="0" borderId="5" xfId="0" applyFont="1" applyBorder="1" applyAlignment="1" applyProtection="1">
      <alignment horizontal="left" vertical="center" wrapText="1"/>
      <protection locked="0"/>
    </xf>
    <xf numFmtId="0" fontId="52" fillId="0" borderId="20" xfId="0" applyFont="1" applyBorder="1" applyAlignment="1" applyProtection="1">
      <alignment horizontal="left" vertical="center" wrapText="1"/>
      <protection locked="0"/>
    </xf>
    <xf numFmtId="0" fontId="52" fillId="0" borderId="13" xfId="0" applyFont="1" applyBorder="1" applyAlignment="1" applyProtection="1">
      <alignment horizontal="left" vertical="center" wrapText="1"/>
      <protection locked="0"/>
    </xf>
    <xf numFmtId="0" fontId="62" fillId="0" borderId="11" xfId="0" applyFont="1" applyBorder="1" applyAlignment="1" applyProtection="1">
      <alignment horizontal="left" vertical="center" wrapText="1"/>
      <protection locked="0"/>
    </xf>
    <xf numFmtId="0" fontId="62" fillId="0" borderId="0" xfId="0" applyFont="1" applyBorder="1" applyAlignment="1" applyProtection="1">
      <alignment horizontal="left" vertical="center" wrapText="1"/>
      <protection locked="0"/>
    </xf>
    <xf numFmtId="0" fontId="62" fillId="0" borderId="12" xfId="0" applyFont="1" applyBorder="1" applyAlignment="1" applyProtection="1">
      <alignment horizontal="left" vertical="center" wrapText="1"/>
      <protection locked="0"/>
    </xf>
    <xf numFmtId="0" fontId="62" fillId="0" borderId="29" xfId="0" applyFont="1" applyBorder="1" applyAlignment="1" applyProtection="1">
      <alignment horizontal="left" vertical="center" wrapText="1"/>
      <protection locked="0"/>
    </xf>
    <xf numFmtId="0" fontId="62" fillId="0" borderId="30" xfId="0" applyFont="1" applyBorder="1" applyAlignment="1" applyProtection="1">
      <alignment horizontal="left" vertical="center" wrapText="1"/>
      <protection locked="0"/>
    </xf>
    <xf numFmtId="0" fontId="62" fillId="0" borderId="35" xfId="0" applyFont="1" applyBorder="1" applyAlignment="1" applyProtection="1">
      <alignment horizontal="left" vertical="center" wrapText="1"/>
      <protection locked="0"/>
    </xf>
    <xf numFmtId="0" fontId="62" fillId="0" borderId="9" xfId="0" applyFont="1" applyBorder="1" applyAlignment="1" applyProtection="1">
      <alignment horizontal="left" vertical="center" wrapText="1"/>
      <protection locked="0"/>
    </xf>
    <xf numFmtId="0" fontId="62" fillId="0" borderId="28" xfId="0" applyFont="1" applyBorder="1" applyAlignment="1" applyProtection="1">
      <alignment horizontal="left" vertical="center" wrapText="1"/>
      <protection locked="0"/>
    </xf>
    <xf numFmtId="0" fontId="62" fillId="0" borderId="10" xfId="0" applyFont="1" applyBorder="1" applyAlignment="1" applyProtection="1">
      <alignment horizontal="left" vertical="center" wrapText="1"/>
      <protection locked="0"/>
    </xf>
    <xf numFmtId="0" fontId="30" fillId="0" borderId="2" xfId="0" applyFont="1" applyBorder="1" applyAlignment="1" applyProtection="1">
      <alignment horizontal="left" vertical="center" wrapText="1"/>
      <protection locked="0"/>
    </xf>
    <xf numFmtId="0" fontId="28" fillId="0" borderId="2" xfId="0" applyFont="1" applyBorder="1" applyAlignment="1" applyProtection="1">
      <alignment horizontal="center"/>
      <protection locked="0"/>
    </xf>
    <xf numFmtId="0" fontId="30" fillId="0" borderId="0" xfId="0" applyFont="1" applyBorder="1" applyAlignment="1" applyProtection="1">
      <alignment horizontal="left" vertical="center" wrapText="1"/>
      <protection locked="0"/>
    </xf>
    <xf numFmtId="0" fontId="28" fillId="0" borderId="0" xfId="0" applyFont="1" applyBorder="1" applyAlignment="1" applyProtection="1">
      <alignment horizontal="center"/>
      <protection locked="0"/>
    </xf>
    <xf numFmtId="0" fontId="26" fillId="0" borderId="30" xfId="0" applyFont="1" applyBorder="1" applyAlignment="1" applyProtection="1">
      <alignment horizontal="center" vertical="center" wrapText="1"/>
      <protection locked="0"/>
    </xf>
    <xf numFmtId="0" fontId="26" fillId="0" borderId="2" xfId="0" applyFont="1" applyBorder="1" applyAlignment="1" applyProtection="1">
      <alignment horizontal="center" vertical="center" wrapText="1"/>
      <protection locked="0"/>
    </xf>
    <xf numFmtId="0" fontId="26" fillId="0" borderId="5" xfId="0" applyFont="1" applyBorder="1" applyAlignment="1" applyProtection="1">
      <alignment horizontal="center" vertical="center" wrapText="1"/>
      <protection locked="0"/>
    </xf>
    <xf numFmtId="0" fontId="19" fillId="0" borderId="5" xfId="0" applyFont="1" applyBorder="1" applyAlignment="1">
      <alignment horizontal="center" vertical="center" wrapText="1"/>
    </xf>
    <xf numFmtId="0" fontId="19" fillId="0" borderId="20" xfId="0" applyFont="1" applyBorder="1" applyAlignment="1">
      <alignment horizontal="center" vertical="center" wrapText="1"/>
    </xf>
    <xf numFmtId="0" fontId="26" fillId="0" borderId="20" xfId="0" applyFont="1" applyBorder="1" applyAlignment="1" applyProtection="1">
      <alignment horizontal="center" vertical="center" wrapText="1"/>
      <protection locked="0"/>
    </xf>
    <xf numFmtId="0" fontId="60" fillId="0" borderId="2" xfId="0" applyFont="1" applyBorder="1" applyAlignment="1">
      <alignment horizontal="center" vertical="center" wrapText="1"/>
    </xf>
    <xf numFmtId="0" fontId="28" fillId="0" borderId="20" xfId="0" applyFont="1" applyBorder="1" applyAlignment="1" applyProtection="1">
      <alignment horizontal="left" vertical="center"/>
      <protection locked="0"/>
    </xf>
    <xf numFmtId="0" fontId="60" fillId="0" borderId="2" xfId="0" applyFont="1" applyBorder="1" applyAlignment="1">
      <alignment horizontal="center" wrapText="1"/>
    </xf>
    <xf numFmtId="0" fontId="28" fillId="0" borderId="48" xfId="0" applyFont="1" applyBorder="1" applyAlignment="1" applyProtection="1">
      <alignment horizontal="center"/>
      <protection locked="0"/>
    </xf>
    <xf numFmtId="0" fontId="28" fillId="0" borderId="32" xfId="0" applyFont="1" applyBorder="1" applyAlignment="1" applyProtection="1">
      <alignment horizontal="center"/>
      <protection locked="0"/>
    </xf>
    <xf numFmtId="0" fontId="28" fillId="0" borderId="41" xfId="0" applyFont="1" applyBorder="1" applyAlignment="1" applyProtection="1">
      <alignment horizontal="center"/>
      <protection locked="0"/>
    </xf>
    <xf numFmtId="0" fontId="0" fillId="0" borderId="36" xfId="0" applyBorder="1" applyAlignment="1">
      <alignment horizontal="center" vertical="center"/>
    </xf>
    <xf numFmtId="0" fontId="0" fillId="0" borderId="36" xfId="0" applyBorder="1" applyAlignment="1">
      <alignment horizontal="center" vertical="center" wrapText="1"/>
    </xf>
    <xf numFmtId="0" fontId="0" fillId="0" borderId="8" xfId="0" applyBorder="1" applyAlignment="1">
      <alignment horizontal="center" vertical="center" wrapText="1"/>
    </xf>
  </cellXfs>
  <cellStyles count="69">
    <cellStyle name="Excel Built-in Normal" xfId="1"/>
    <cellStyle name="Heading" xfId="2"/>
    <cellStyle name="Heading1" xfId="3"/>
    <cellStyle name="Lien hypertexte" xfId="21" builtinId="8" hidden="1"/>
    <cellStyle name="Lien hypertexte" xfId="23" builtinId="8" hidden="1"/>
    <cellStyle name="Lien hypertexte" xfId="25" builtinId="8" hidden="1"/>
    <cellStyle name="Lien hypertexte" xfId="27" builtinId="8" hidden="1"/>
    <cellStyle name="Lien hypertexte" xfId="29" builtinId="8" hidden="1"/>
    <cellStyle name="Lien hypertexte" xfId="31" builtinId="8" hidden="1"/>
    <cellStyle name="Lien hypertexte" xfId="33" builtinId="8" hidden="1"/>
    <cellStyle name="Lien hypertexte" xfId="35" builtinId="8" hidden="1"/>
    <cellStyle name="Lien hypertexte" xfId="37" builtinId="8" hidden="1"/>
    <cellStyle name="Lien hypertexte" xfId="39" builtinId="8" hidden="1"/>
    <cellStyle name="Lien hypertexte" xfId="41" builtinId="8" hidden="1"/>
    <cellStyle name="Lien hypertexte" xfId="43" builtinId="8" hidden="1"/>
    <cellStyle name="Lien hypertexte" xfId="45" builtinId="8" hidden="1"/>
    <cellStyle name="Lien hypertexte" xfId="47" builtinId="8" hidden="1"/>
    <cellStyle name="Lien hypertexte" xfId="49" builtinId="8" hidden="1"/>
    <cellStyle name="Lien hypertexte" xfId="51" builtinId="8" hidden="1"/>
    <cellStyle name="Lien hypertexte" xfId="53" builtinId="8" hidden="1"/>
    <cellStyle name="Lien hypertexte" xfId="55" builtinId="8" hidden="1"/>
    <cellStyle name="Lien hypertexte" xfId="57" builtinId="8" hidden="1"/>
    <cellStyle name="Lien hypertexte" xfId="59" builtinId="8" hidden="1"/>
    <cellStyle name="Lien hypertexte" xfId="61" builtinId="8" hidden="1"/>
    <cellStyle name="Lien hypertexte" xfId="63" builtinId="8" hidden="1"/>
    <cellStyle name="Lien hypertexte" xfId="65" builtinId="8" hidden="1"/>
    <cellStyle name="Lien hypertexte" xfId="67" builtinId="8" hidden="1"/>
    <cellStyle name="Lien hypertexte visité" xfId="22" builtinId="9" hidden="1"/>
    <cellStyle name="Lien hypertexte visité" xfId="24" builtinId="9" hidden="1"/>
    <cellStyle name="Lien hypertexte visité" xfId="26" builtinId="9" hidden="1"/>
    <cellStyle name="Lien hypertexte visité" xfId="28" builtinId="9" hidden="1"/>
    <cellStyle name="Lien hypertexte visité" xfId="30" builtinId="9" hidden="1"/>
    <cellStyle name="Lien hypertexte visité" xfId="32" builtinId="9" hidden="1"/>
    <cellStyle name="Lien hypertexte visité" xfId="34" builtinId="9" hidden="1"/>
    <cellStyle name="Lien hypertexte visité" xfId="36" builtinId="9" hidden="1"/>
    <cellStyle name="Lien hypertexte visité" xfId="38" builtinId="9" hidden="1"/>
    <cellStyle name="Lien hypertexte visité" xfId="40" builtinId="9" hidden="1"/>
    <cellStyle name="Lien hypertexte visité" xfId="42" builtinId="9" hidden="1"/>
    <cellStyle name="Lien hypertexte visité" xfId="44" builtinId="9" hidden="1"/>
    <cellStyle name="Lien hypertexte visité" xfId="46" builtinId="9" hidden="1"/>
    <cellStyle name="Lien hypertexte visité" xfId="48" builtinId="9" hidden="1"/>
    <cellStyle name="Lien hypertexte visité" xfId="50" builtinId="9" hidden="1"/>
    <cellStyle name="Lien hypertexte visité" xfId="52" builtinId="9" hidden="1"/>
    <cellStyle name="Lien hypertexte visité" xfId="54" builtinId="9" hidden="1"/>
    <cellStyle name="Lien hypertexte visité" xfId="56" builtinId="9" hidden="1"/>
    <cellStyle name="Lien hypertexte visité" xfId="58" builtinId="9" hidden="1"/>
    <cellStyle name="Lien hypertexte visité" xfId="60" builtinId="9" hidden="1"/>
    <cellStyle name="Lien hypertexte visité" xfId="62" builtinId="9" hidden="1"/>
    <cellStyle name="Lien hypertexte visité" xfId="64" builtinId="9" hidden="1"/>
    <cellStyle name="Lien hypertexte visité" xfId="66" builtinId="9" hidden="1"/>
    <cellStyle name="Lien hypertexte visité" xfId="68" builtinId="9" hidden="1"/>
    <cellStyle name="Normal" xfId="0" builtinId="0" customBuiltin="1"/>
    <cellStyle name="Normal 2" xfId="6"/>
    <cellStyle name="Normal 3" xfId="7"/>
    <cellStyle name="Normal 3 2" xfId="8"/>
    <cellStyle name="Normal 3 2 2" xfId="10"/>
    <cellStyle name="Normal 3 2 2 2" xfId="17"/>
    <cellStyle name="Normal 3 2 3" xfId="15"/>
    <cellStyle name="Normal 3 3" xfId="9"/>
    <cellStyle name="Normal 3 3 2" xfId="16"/>
    <cellStyle name="Normal 3 4" xfId="11"/>
    <cellStyle name="Normal 3 4 2" xfId="18"/>
    <cellStyle name="Normal 3 5" xfId="12"/>
    <cellStyle name="Normal 3 5 2" xfId="19"/>
    <cellStyle name="Normal 3 6" xfId="13"/>
    <cellStyle name="Normal 3 6 2" xfId="20"/>
    <cellStyle name="Normal 3 7" xfId="14"/>
    <cellStyle name="Result" xfId="4"/>
    <cellStyle name="Result2" xfId="5"/>
  </cellStyles>
  <dxfs count="2">
    <dxf>
      <font>
        <color auto="1"/>
      </font>
      <fill>
        <patternFill>
          <bgColor rgb="FFFFFF00"/>
        </patternFill>
      </fill>
    </dxf>
    <dxf>
      <font>
        <color rgb="FFFF0000"/>
      </font>
      <fill>
        <patternFill>
          <bgColor theme="0" tint="-4.9989318521683403E-2"/>
        </patternFill>
      </fill>
    </dxf>
  </dxfs>
  <tableStyles count="0" defaultTableStyle="TableStyleMedium9" defaultPivotStyle="PivotStyleLight16"/>
  <colors>
    <mruColors>
      <color rgb="FFFFCC99"/>
      <color rgb="FFFFCC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P63"/>
  <sheetViews>
    <sheetView workbookViewId="0">
      <selection activeCell="D9" sqref="D9:F9"/>
    </sheetView>
  </sheetViews>
  <sheetFormatPr baseColWidth="10" defaultRowHeight="15" x14ac:dyDescent="0.25"/>
  <cols>
    <col min="2" max="2" width="13.140625" customWidth="1"/>
    <col min="3" max="3" width="14" customWidth="1"/>
    <col min="4" max="4" width="13.7109375" customWidth="1"/>
  </cols>
  <sheetData>
    <row r="1" spans="1:16" ht="15.75" thickBot="1" x14ac:dyDescent="0.3">
      <c r="A1" s="94"/>
      <c r="B1" s="89"/>
      <c r="C1" s="89"/>
      <c r="D1" s="89"/>
      <c r="E1" s="89"/>
      <c r="F1" s="89"/>
      <c r="G1" s="89"/>
      <c r="H1" s="89"/>
      <c r="I1" s="90"/>
    </row>
    <row r="2" spans="1:16" x14ac:dyDescent="0.25">
      <c r="A2" s="95"/>
      <c r="B2" s="94"/>
      <c r="C2" s="89"/>
      <c r="D2" s="89"/>
      <c r="E2" s="89"/>
      <c r="F2" s="89"/>
      <c r="G2" s="89"/>
      <c r="H2" s="90"/>
      <c r="I2" s="92"/>
    </row>
    <row r="3" spans="1:16" ht="18.75" x14ac:dyDescent="0.3">
      <c r="A3" s="95"/>
      <c r="B3" s="1311" t="s">
        <v>443</v>
      </c>
      <c r="C3" s="1312"/>
      <c r="D3" s="1312"/>
      <c r="E3" s="1312"/>
      <c r="F3" s="1312"/>
      <c r="G3" s="1312"/>
      <c r="H3" s="1313"/>
      <c r="I3" s="92"/>
      <c r="P3" s="88"/>
    </row>
    <row r="4" spans="1:16" x14ac:dyDescent="0.25">
      <c r="A4" s="95"/>
      <c r="B4" s="95"/>
      <c r="C4" s="3"/>
      <c r="D4" s="3"/>
      <c r="E4" s="3"/>
      <c r="F4" s="3"/>
      <c r="G4" s="3"/>
      <c r="H4" s="92"/>
      <c r="I4" s="92"/>
    </row>
    <row r="5" spans="1:16" ht="21" x14ac:dyDescent="0.35">
      <c r="A5" s="95"/>
      <c r="B5" s="99"/>
      <c r="C5" s="101"/>
      <c r="D5" s="101"/>
      <c r="E5" s="97" t="s">
        <v>262</v>
      </c>
      <c r="F5" s="101"/>
      <c r="G5" s="101"/>
      <c r="H5" s="100"/>
      <c r="I5" s="92"/>
    </row>
    <row r="6" spans="1:16" x14ac:dyDescent="0.25">
      <c r="A6" s="95"/>
      <c r="B6" s="95"/>
      <c r="C6" s="3"/>
      <c r="D6" s="3"/>
      <c r="E6" s="3"/>
      <c r="F6" s="3"/>
      <c r="G6" s="3"/>
      <c r="H6" s="92"/>
      <c r="I6" s="92"/>
    </row>
    <row r="7" spans="1:16" ht="21" x14ac:dyDescent="0.35">
      <c r="A7" s="95"/>
      <c r="B7" s="1306" t="s">
        <v>311</v>
      </c>
      <c r="C7" s="1307"/>
      <c r="D7" s="1307"/>
      <c r="E7" s="1307"/>
      <c r="F7" s="1307"/>
      <c r="G7" s="1307"/>
      <c r="H7" s="1308"/>
      <c r="I7" s="92"/>
    </row>
    <row r="8" spans="1:16" x14ac:dyDescent="0.25">
      <c r="A8" s="95"/>
      <c r="B8" s="95"/>
      <c r="C8" s="3"/>
      <c r="D8" s="3"/>
      <c r="E8" s="3"/>
      <c r="F8" s="3"/>
      <c r="G8" s="3"/>
      <c r="H8" s="92"/>
      <c r="I8" s="92"/>
    </row>
    <row r="9" spans="1:16" x14ac:dyDescent="0.25">
      <c r="A9" s="95"/>
      <c r="B9" s="95"/>
      <c r="C9" s="3"/>
      <c r="D9" s="1274" t="s">
        <v>312</v>
      </c>
      <c r="E9" s="1274"/>
      <c r="F9" s="1274"/>
      <c r="G9" s="3"/>
      <c r="H9" s="92"/>
      <c r="I9" s="92"/>
    </row>
    <row r="10" spans="1:16" ht="15.75" thickBot="1" x14ac:dyDescent="0.3">
      <c r="A10" s="95"/>
      <c r="B10" s="1323" t="s">
        <v>276</v>
      </c>
      <c r="C10" s="1324"/>
      <c r="D10" s="1324"/>
      <c r="E10" s="1324"/>
      <c r="F10" s="1324"/>
      <c r="G10" s="1324"/>
      <c r="H10" s="1325"/>
      <c r="I10" s="92"/>
      <c r="P10" s="88"/>
    </row>
    <row r="11" spans="1:16" ht="15.75" thickBot="1" x14ac:dyDescent="0.3">
      <c r="A11" s="95"/>
      <c r="B11" s="3"/>
      <c r="C11" s="3"/>
      <c r="D11" s="3"/>
      <c r="E11" s="3"/>
      <c r="F11" s="3"/>
      <c r="G11" s="3"/>
      <c r="H11" s="3"/>
      <c r="I11" s="92"/>
    </row>
    <row r="12" spans="1:16" ht="15.75" thickBot="1" x14ac:dyDescent="0.3">
      <c r="A12" s="95"/>
      <c r="B12" s="1299" t="s">
        <v>272</v>
      </c>
      <c r="C12" s="1300"/>
      <c r="D12" s="1300"/>
      <c r="E12" s="1300"/>
      <c r="F12" s="1300"/>
      <c r="G12" s="1300"/>
      <c r="H12" s="1301"/>
      <c r="I12" s="92"/>
    </row>
    <row r="13" spans="1:16" ht="15.75" thickBot="1" x14ac:dyDescent="0.3">
      <c r="A13" s="95"/>
      <c r="B13" s="3"/>
      <c r="C13" s="3"/>
      <c r="D13" s="3"/>
      <c r="E13" s="3"/>
      <c r="F13" s="3"/>
      <c r="G13" s="3"/>
      <c r="H13" s="3"/>
      <c r="I13" s="92"/>
      <c r="P13" s="88"/>
    </row>
    <row r="14" spans="1:16" ht="17.25" x14ac:dyDescent="0.25">
      <c r="A14" s="95"/>
      <c r="B14" s="3"/>
      <c r="C14" s="94"/>
      <c r="D14" s="78" t="s">
        <v>323</v>
      </c>
      <c r="E14" s="78" t="s">
        <v>324</v>
      </c>
      <c r="F14" s="78" t="s">
        <v>325</v>
      </c>
      <c r="G14" s="79" t="s">
        <v>326</v>
      </c>
      <c r="H14" s="3"/>
      <c r="I14" s="92"/>
    </row>
    <row r="15" spans="1:16" x14ac:dyDescent="0.25">
      <c r="A15" s="95"/>
      <c r="B15" s="3"/>
      <c r="C15" s="104" t="s">
        <v>442</v>
      </c>
      <c r="D15" s="105"/>
      <c r="E15" s="105"/>
      <c r="F15" s="105"/>
      <c r="G15" s="106"/>
      <c r="H15" s="3"/>
      <c r="I15" s="92"/>
    </row>
    <row r="16" spans="1:16" s="91" customFormat="1" x14ac:dyDescent="0.25">
      <c r="A16" s="95"/>
      <c r="B16" s="3"/>
      <c r="C16" s="36" t="s">
        <v>270</v>
      </c>
      <c r="D16" s="105"/>
      <c r="E16" s="105"/>
      <c r="F16" s="105"/>
      <c r="G16" s="34"/>
      <c r="H16" s="3"/>
      <c r="I16" s="92"/>
    </row>
    <row r="17" spans="1:16" s="91" customFormat="1" x14ac:dyDescent="0.25">
      <c r="A17" s="95"/>
      <c r="B17" s="3"/>
      <c r="C17" s="36" t="s">
        <v>271</v>
      </c>
      <c r="D17" s="1278"/>
      <c r="E17" s="1279"/>
      <c r="F17" s="1280"/>
      <c r="G17" s="34"/>
      <c r="H17" s="3"/>
      <c r="I17" s="92"/>
    </row>
    <row r="18" spans="1:16" s="91" customFormat="1" ht="15.75" thickBot="1" x14ac:dyDescent="0.3">
      <c r="A18" s="95"/>
      <c r="B18" s="3"/>
      <c r="C18" s="32" t="s">
        <v>274</v>
      </c>
      <c r="D18" s="30"/>
      <c r="E18" s="1275"/>
      <c r="F18" s="1276"/>
      <c r="G18" s="1277"/>
      <c r="H18" s="3"/>
      <c r="I18" s="92"/>
    </row>
    <row r="19" spans="1:16" ht="15.75" thickBot="1" x14ac:dyDescent="0.3">
      <c r="A19" s="95"/>
      <c r="B19" s="3"/>
      <c r="C19" s="3"/>
      <c r="D19" s="3"/>
      <c r="E19" s="3"/>
      <c r="F19" s="3"/>
      <c r="G19" s="3"/>
      <c r="H19" s="3"/>
      <c r="I19" s="92"/>
      <c r="P19" s="88"/>
    </row>
    <row r="20" spans="1:16" ht="15.75" thickBot="1" x14ac:dyDescent="0.3">
      <c r="A20" s="95"/>
      <c r="B20" s="1299" t="s">
        <v>263</v>
      </c>
      <c r="C20" s="1300"/>
      <c r="D20" s="1300"/>
      <c r="E20" s="1300"/>
      <c r="F20" s="1300"/>
      <c r="G20" s="1300"/>
      <c r="H20" s="1301"/>
      <c r="I20" s="92"/>
    </row>
    <row r="21" spans="1:16" ht="15.75" thickBot="1" x14ac:dyDescent="0.3">
      <c r="A21" s="95"/>
      <c r="B21" s="3"/>
      <c r="C21" s="3"/>
      <c r="D21" s="3"/>
      <c r="E21" s="3"/>
      <c r="F21" s="3"/>
      <c r="G21" s="3"/>
      <c r="H21" s="3"/>
      <c r="I21" s="92"/>
    </row>
    <row r="22" spans="1:16" s="156" customFormat="1" ht="15.75" thickBot="1" x14ac:dyDescent="0.3">
      <c r="A22" s="95"/>
      <c r="B22" s="3"/>
      <c r="C22" s="102" t="s">
        <v>327</v>
      </c>
      <c r="D22" s="1309"/>
      <c r="E22" s="1310"/>
      <c r="F22" s="78" t="s">
        <v>277</v>
      </c>
      <c r="G22" s="79"/>
      <c r="H22" s="3"/>
      <c r="I22" s="157"/>
    </row>
    <row r="23" spans="1:16" s="156" customFormat="1" x14ac:dyDescent="0.25">
      <c r="A23" s="95"/>
      <c r="B23" s="3"/>
      <c r="C23" s="102" t="s">
        <v>327</v>
      </c>
      <c r="D23" s="1314"/>
      <c r="E23" s="1317"/>
      <c r="F23" s="9" t="s">
        <v>277</v>
      </c>
      <c r="G23" s="34"/>
      <c r="H23" s="3"/>
      <c r="I23" s="157"/>
    </row>
    <row r="24" spans="1:16" ht="15.75" thickBot="1" x14ac:dyDescent="0.3">
      <c r="A24" s="95"/>
      <c r="B24" s="3"/>
      <c r="C24" s="402" t="s">
        <v>327</v>
      </c>
      <c r="D24" s="1281"/>
      <c r="E24" s="1282"/>
      <c r="F24" s="319" t="s">
        <v>277</v>
      </c>
      <c r="G24" s="320"/>
      <c r="H24" s="3"/>
      <c r="I24" s="92"/>
      <c r="P24" s="88"/>
    </row>
    <row r="25" spans="1:16" ht="15.75" thickBot="1" x14ac:dyDescent="0.3">
      <c r="A25" s="95"/>
      <c r="B25" s="3"/>
      <c r="C25" s="401" t="s">
        <v>327</v>
      </c>
      <c r="D25" s="1283"/>
      <c r="E25" s="1284"/>
      <c r="F25" s="30" t="s">
        <v>277</v>
      </c>
      <c r="G25" s="29"/>
      <c r="H25" s="3"/>
      <c r="I25" s="92"/>
    </row>
    <row r="26" spans="1:16" ht="15.75" thickBot="1" x14ac:dyDescent="0.3">
      <c r="A26" s="95"/>
      <c r="B26" s="3"/>
      <c r="C26" s="3"/>
      <c r="D26" s="3"/>
      <c r="E26" s="3"/>
      <c r="F26" s="3"/>
      <c r="G26" s="3"/>
      <c r="H26" s="3"/>
      <c r="I26" s="92"/>
    </row>
    <row r="27" spans="1:16" x14ac:dyDescent="0.25">
      <c r="A27" s="95"/>
      <c r="B27" s="3"/>
      <c r="C27" s="1318" t="s">
        <v>264</v>
      </c>
      <c r="D27" s="1319"/>
      <c r="E27" s="103"/>
      <c r="F27" s="98"/>
      <c r="G27" s="98"/>
      <c r="H27" s="98"/>
      <c r="I27" s="92"/>
    </row>
    <row r="28" spans="1:16" ht="15.75" thickBot="1" x14ac:dyDescent="0.3">
      <c r="A28" s="95"/>
      <c r="B28" s="3"/>
      <c r="C28" s="32" t="s">
        <v>266</v>
      </c>
      <c r="D28" s="30" t="s">
        <v>265</v>
      </c>
      <c r="E28" s="29"/>
      <c r="F28" s="3"/>
      <c r="G28" s="3"/>
      <c r="H28" s="3"/>
      <c r="I28" s="92"/>
    </row>
    <row r="29" spans="1:16" ht="15.75" thickBot="1" x14ac:dyDescent="0.3">
      <c r="A29" s="95"/>
      <c r="B29" s="3"/>
      <c r="C29" s="3"/>
      <c r="D29" s="3"/>
      <c r="E29" s="3"/>
      <c r="F29" s="3"/>
      <c r="G29" s="3"/>
      <c r="H29" s="3"/>
      <c r="I29" s="92"/>
    </row>
    <row r="30" spans="1:16" ht="15.75" thickBot="1" x14ac:dyDescent="0.3">
      <c r="A30" s="95"/>
      <c r="B30" s="1299" t="s">
        <v>268</v>
      </c>
      <c r="C30" s="1300"/>
      <c r="D30" s="1300"/>
      <c r="E30" s="1300"/>
      <c r="F30" s="1300"/>
      <c r="G30" s="1300"/>
      <c r="H30" s="1301"/>
      <c r="I30" s="92"/>
    </row>
    <row r="31" spans="1:16" ht="15.75" thickBot="1" x14ac:dyDescent="0.3">
      <c r="A31" s="95"/>
      <c r="B31" s="3"/>
      <c r="C31" s="3"/>
      <c r="D31" s="3"/>
      <c r="E31" s="3"/>
      <c r="F31" s="3"/>
      <c r="G31" s="3"/>
      <c r="H31" s="3"/>
      <c r="I31" s="92"/>
    </row>
    <row r="32" spans="1:16" x14ac:dyDescent="0.25">
      <c r="A32" s="95"/>
      <c r="B32" s="3"/>
      <c r="C32" s="107" t="s">
        <v>273</v>
      </c>
      <c r="D32" s="1302"/>
      <c r="E32" s="1302"/>
      <c r="F32" s="1302"/>
      <c r="G32" s="1303"/>
      <c r="H32" s="3"/>
      <c r="I32" s="92"/>
    </row>
    <row r="33" spans="1:9" x14ac:dyDescent="0.25">
      <c r="A33" s="95"/>
      <c r="B33" s="3"/>
      <c r="C33" s="108" t="s">
        <v>313</v>
      </c>
      <c r="D33" s="1295"/>
      <c r="E33" s="1295"/>
      <c r="F33" s="1295"/>
      <c r="G33" s="1296"/>
      <c r="H33" s="3"/>
      <c r="I33" s="92"/>
    </row>
    <row r="34" spans="1:9" ht="15.75" thickBot="1" x14ac:dyDescent="0.3">
      <c r="A34" s="95"/>
      <c r="B34" s="3"/>
      <c r="C34" s="109" t="s">
        <v>314</v>
      </c>
      <c r="D34" s="1297"/>
      <c r="E34" s="1297"/>
      <c r="F34" s="1297"/>
      <c r="G34" s="1298"/>
      <c r="H34" s="3"/>
      <c r="I34" s="92"/>
    </row>
    <row r="35" spans="1:9" ht="15.75" thickBot="1" x14ac:dyDescent="0.3">
      <c r="A35" s="95"/>
      <c r="B35" s="3"/>
      <c r="C35" s="3"/>
      <c r="D35" s="3"/>
      <c r="E35" s="3"/>
      <c r="F35" s="3"/>
      <c r="G35" s="3"/>
      <c r="H35" s="3"/>
      <c r="I35" s="92"/>
    </row>
    <row r="36" spans="1:9" ht="15.75" thickBot="1" x14ac:dyDescent="0.3">
      <c r="A36" s="95"/>
      <c r="B36" s="1299" t="s">
        <v>441</v>
      </c>
      <c r="C36" s="1300"/>
      <c r="D36" s="1300"/>
      <c r="E36" s="1300"/>
      <c r="F36" s="1300"/>
      <c r="G36" s="1300"/>
      <c r="H36" s="1301"/>
      <c r="I36" s="92"/>
    </row>
    <row r="37" spans="1:9" x14ac:dyDescent="0.25">
      <c r="A37" s="95"/>
      <c r="B37" s="3"/>
      <c r="C37" s="3"/>
      <c r="D37" s="3"/>
      <c r="E37" s="3"/>
      <c r="F37" s="3"/>
      <c r="G37" s="3"/>
      <c r="H37" s="3"/>
      <c r="I37" s="92"/>
    </row>
    <row r="38" spans="1:9" x14ac:dyDescent="0.25">
      <c r="A38" s="95"/>
      <c r="B38" s="3"/>
      <c r="C38" s="1315" t="s">
        <v>0</v>
      </c>
      <c r="D38" s="1316"/>
      <c r="E38" s="1320"/>
      <c r="F38" s="1321"/>
      <c r="G38" s="1322"/>
      <c r="H38" s="3"/>
      <c r="I38" s="92"/>
    </row>
    <row r="39" spans="1:9" x14ac:dyDescent="0.25">
      <c r="A39" s="95"/>
      <c r="B39" s="3"/>
      <c r="C39" s="1315" t="s">
        <v>329</v>
      </c>
      <c r="D39" s="1316"/>
      <c r="E39" s="1314"/>
      <c r="F39" s="1295"/>
      <c r="G39" s="1296"/>
      <c r="H39" s="3"/>
      <c r="I39" s="92"/>
    </row>
    <row r="40" spans="1:9" x14ac:dyDescent="0.25">
      <c r="A40" s="95"/>
      <c r="B40" s="3"/>
      <c r="C40" s="1315" t="s">
        <v>315</v>
      </c>
      <c r="D40" s="1316"/>
      <c r="E40" s="1314"/>
      <c r="F40" s="1295"/>
      <c r="G40" s="1296"/>
      <c r="H40" s="3"/>
      <c r="I40" s="92"/>
    </row>
    <row r="41" spans="1:9" ht="15.75" thickBot="1" x14ac:dyDescent="0.3">
      <c r="A41" s="95"/>
      <c r="B41" s="3"/>
      <c r="C41" s="1304" t="s">
        <v>317</v>
      </c>
      <c r="D41" s="1305"/>
      <c r="E41" s="1283"/>
      <c r="F41" s="1297"/>
      <c r="G41" s="1298"/>
      <c r="H41" s="3"/>
      <c r="I41" s="92"/>
    </row>
    <row r="42" spans="1:9" ht="15.75" thickBot="1" x14ac:dyDescent="0.3">
      <c r="A42" s="95"/>
      <c r="B42" s="3"/>
      <c r="C42" s="3"/>
      <c r="D42" s="3"/>
      <c r="E42" s="3"/>
      <c r="F42" s="3"/>
      <c r="G42" s="3"/>
      <c r="H42" s="3"/>
      <c r="I42" s="92"/>
    </row>
    <row r="43" spans="1:9" ht="15.75" thickBot="1" x14ac:dyDescent="0.3">
      <c r="A43" s="95"/>
      <c r="B43" s="1299" t="s">
        <v>440</v>
      </c>
      <c r="C43" s="1300"/>
      <c r="D43" s="1300"/>
      <c r="E43" s="1300"/>
      <c r="F43" s="1300"/>
      <c r="G43" s="1300"/>
      <c r="H43" s="1301"/>
      <c r="I43" s="92"/>
    </row>
    <row r="44" spans="1:9" x14ac:dyDescent="0.25">
      <c r="A44" s="95"/>
      <c r="B44" s="3"/>
      <c r="C44" s="3"/>
      <c r="D44" s="3"/>
      <c r="E44" s="3"/>
      <c r="F44" s="3"/>
      <c r="G44" s="3"/>
      <c r="H44" s="3"/>
      <c r="I44" s="92"/>
    </row>
    <row r="45" spans="1:9" x14ac:dyDescent="0.25">
      <c r="A45" s="95"/>
      <c r="B45" s="3"/>
      <c r="C45" s="1290" t="s">
        <v>267</v>
      </c>
      <c r="D45" s="1291"/>
      <c r="E45" s="1291"/>
      <c r="F45" s="1291"/>
      <c r="G45" s="1292"/>
      <c r="H45" s="3"/>
      <c r="I45" s="92"/>
    </row>
    <row r="46" spans="1:9" x14ac:dyDescent="0.25">
      <c r="A46" s="95"/>
      <c r="B46" s="3"/>
      <c r="C46" s="1290" t="s">
        <v>318</v>
      </c>
      <c r="D46" s="1291"/>
      <c r="E46" s="1293"/>
      <c r="F46" s="1293"/>
      <c r="G46" s="1294"/>
      <c r="H46" s="3"/>
      <c r="I46" s="92"/>
    </row>
    <row r="47" spans="1:9" x14ac:dyDescent="0.25">
      <c r="A47" s="95"/>
      <c r="B47" s="3"/>
      <c r="C47" s="1290" t="s">
        <v>315</v>
      </c>
      <c r="D47" s="1291"/>
      <c r="E47" s="1293"/>
      <c r="F47" s="1293"/>
      <c r="G47" s="1294"/>
      <c r="H47" s="3"/>
      <c r="I47" s="92"/>
    </row>
    <row r="48" spans="1:9" ht="15.75" thickBot="1" x14ac:dyDescent="0.3">
      <c r="A48" s="95"/>
      <c r="B48" s="3"/>
      <c r="C48" s="1270" t="s">
        <v>316</v>
      </c>
      <c r="D48" s="1271"/>
      <c r="E48" s="1272"/>
      <c r="F48" s="1272"/>
      <c r="G48" s="1273"/>
      <c r="H48" s="3"/>
      <c r="I48" s="92"/>
    </row>
    <row r="49" spans="1:9" ht="15.75" thickBot="1" x14ac:dyDescent="0.3">
      <c r="A49" s="95"/>
      <c r="B49" s="3"/>
      <c r="C49" s="3"/>
      <c r="D49" s="3"/>
      <c r="E49" s="3"/>
      <c r="F49" s="3"/>
      <c r="G49" s="3"/>
      <c r="H49" s="3"/>
      <c r="I49" s="92"/>
    </row>
    <row r="50" spans="1:9" ht="15.75" thickBot="1" x14ac:dyDescent="0.3">
      <c r="A50" s="95"/>
      <c r="B50" s="1299" t="s">
        <v>439</v>
      </c>
      <c r="C50" s="1300"/>
      <c r="D50" s="1300"/>
      <c r="E50" s="1300"/>
      <c r="F50" s="1300"/>
      <c r="G50" s="1300"/>
      <c r="H50" s="1301"/>
      <c r="I50" s="92"/>
    </row>
    <row r="51" spans="1:9" ht="15.75" thickBot="1" x14ac:dyDescent="0.3">
      <c r="A51" s="95"/>
      <c r="B51" s="3"/>
      <c r="C51" s="3"/>
      <c r="D51" s="3"/>
      <c r="E51" s="3"/>
      <c r="F51" s="3"/>
      <c r="G51" s="3"/>
      <c r="H51" s="3"/>
      <c r="I51" s="92"/>
    </row>
    <row r="52" spans="1:9" x14ac:dyDescent="0.25">
      <c r="A52" s="95"/>
      <c r="B52" s="3"/>
      <c r="C52" s="1285" t="s">
        <v>328</v>
      </c>
      <c r="D52" s="1286"/>
      <c r="E52" s="1287"/>
      <c r="F52" s="1288"/>
      <c r="G52" s="1289"/>
      <c r="H52" s="3"/>
      <c r="I52" s="92"/>
    </row>
    <row r="53" spans="1:9" x14ac:dyDescent="0.25">
      <c r="A53" s="95"/>
      <c r="B53" s="3"/>
      <c r="C53" s="1290" t="s">
        <v>269</v>
      </c>
      <c r="D53" s="1291"/>
      <c r="E53" s="1291"/>
      <c r="F53" s="1291"/>
      <c r="G53" s="1292"/>
      <c r="H53" s="3"/>
      <c r="I53" s="92"/>
    </row>
    <row r="54" spans="1:9" x14ac:dyDescent="0.25">
      <c r="A54" s="95"/>
      <c r="B54" s="3"/>
      <c r="C54" s="1290" t="s">
        <v>330</v>
      </c>
      <c r="D54" s="1291"/>
      <c r="E54" s="1293"/>
      <c r="F54" s="1293"/>
      <c r="G54" s="1294"/>
      <c r="H54" s="3"/>
      <c r="I54" s="92"/>
    </row>
    <row r="55" spans="1:9" ht="15.75" thickBot="1" x14ac:dyDescent="0.3">
      <c r="A55" s="95"/>
      <c r="B55" s="3"/>
      <c r="C55" s="1270" t="s">
        <v>316</v>
      </c>
      <c r="D55" s="1271"/>
      <c r="E55" s="1272"/>
      <c r="F55" s="1272"/>
      <c r="G55" s="1273"/>
      <c r="H55" s="3"/>
      <c r="I55" s="92"/>
    </row>
    <row r="56" spans="1:9" ht="15.75" thickBot="1" x14ac:dyDescent="0.3">
      <c r="A56" s="95"/>
      <c r="B56" s="3"/>
      <c r="C56" s="3"/>
      <c r="D56" s="3"/>
      <c r="E56" s="3"/>
      <c r="F56" s="3"/>
      <c r="G56" s="3"/>
      <c r="H56" s="3"/>
      <c r="I56" s="92"/>
    </row>
    <row r="57" spans="1:9" ht="15.75" thickBot="1" x14ac:dyDescent="0.3">
      <c r="A57" s="95"/>
      <c r="B57" s="1299" t="s">
        <v>275</v>
      </c>
      <c r="C57" s="1300"/>
      <c r="D57" s="1300"/>
      <c r="E57" s="1300"/>
      <c r="F57" s="1300"/>
      <c r="G57" s="1300"/>
      <c r="H57" s="1301"/>
      <c r="I57" s="92"/>
    </row>
    <row r="58" spans="1:9" ht="15.75" thickBot="1" x14ac:dyDescent="0.3">
      <c r="A58" s="95"/>
      <c r="B58" s="3"/>
      <c r="C58" s="3"/>
      <c r="D58" s="3"/>
      <c r="E58" s="3"/>
      <c r="F58" s="3"/>
      <c r="G58" s="3"/>
      <c r="H58" s="3"/>
      <c r="I58" s="92"/>
    </row>
    <row r="59" spans="1:9" x14ac:dyDescent="0.25">
      <c r="A59" s="95"/>
      <c r="B59" s="3"/>
      <c r="C59" s="1285"/>
      <c r="D59" s="1286"/>
      <c r="E59" s="1287"/>
      <c r="F59" s="1288"/>
      <c r="G59" s="1289"/>
      <c r="H59" s="3"/>
      <c r="I59" s="92"/>
    </row>
    <row r="60" spans="1:9" x14ac:dyDescent="0.25">
      <c r="A60" s="95"/>
      <c r="B60" s="3"/>
      <c r="C60" s="1290"/>
      <c r="D60" s="1291"/>
      <c r="E60" s="1291"/>
      <c r="F60" s="1291"/>
      <c r="G60" s="1292"/>
      <c r="H60" s="3"/>
      <c r="I60" s="92"/>
    </row>
    <row r="61" spans="1:9" x14ac:dyDescent="0.25">
      <c r="A61" s="95"/>
      <c r="B61" s="3"/>
      <c r="C61" s="1290"/>
      <c r="D61" s="1291"/>
      <c r="E61" s="1293"/>
      <c r="F61" s="1293"/>
      <c r="G61" s="1294"/>
      <c r="H61" s="3"/>
      <c r="I61" s="92"/>
    </row>
    <row r="62" spans="1:9" ht="15.75" thickBot="1" x14ac:dyDescent="0.3">
      <c r="A62" s="95"/>
      <c r="B62" s="3"/>
      <c r="C62" s="1270"/>
      <c r="D62" s="1271"/>
      <c r="E62" s="1272"/>
      <c r="F62" s="1272"/>
      <c r="G62" s="1273"/>
      <c r="H62" s="3"/>
      <c r="I62" s="92"/>
    </row>
    <row r="63" spans="1:9" ht="15.75" thickBot="1" x14ac:dyDescent="0.3">
      <c r="A63" s="96"/>
      <c r="B63" s="10"/>
      <c r="C63" s="10"/>
      <c r="D63" s="10"/>
      <c r="E63" s="10"/>
      <c r="F63" s="10"/>
      <c r="G63" s="10"/>
      <c r="H63" s="10"/>
      <c r="I63" s="11"/>
    </row>
  </sheetData>
  <mergeCells count="53">
    <mergeCell ref="B7:H7"/>
    <mergeCell ref="D22:E22"/>
    <mergeCell ref="B3:H3"/>
    <mergeCell ref="E40:G40"/>
    <mergeCell ref="C40:D40"/>
    <mergeCell ref="D23:E23"/>
    <mergeCell ref="C27:D27"/>
    <mergeCell ref="B30:H30"/>
    <mergeCell ref="D34:G34"/>
    <mergeCell ref="B36:H36"/>
    <mergeCell ref="E38:G38"/>
    <mergeCell ref="E39:G39"/>
    <mergeCell ref="C38:D38"/>
    <mergeCell ref="C39:D39"/>
    <mergeCell ref="B10:H10"/>
    <mergeCell ref="B12:H12"/>
    <mergeCell ref="B20:H20"/>
    <mergeCell ref="D32:G32"/>
    <mergeCell ref="B57:H57"/>
    <mergeCell ref="C53:D53"/>
    <mergeCell ref="E53:G53"/>
    <mergeCell ref="C54:D54"/>
    <mergeCell ref="E54:G54"/>
    <mergeCell ref="B50:H50"/>
    <mergeCell ref="C52:D52"/>
    <mergeCell ref="E52:G52"/>
    <mergeCell ref="B43:H43"/>
    <mergeCell ref="C41:D41"/>
    <mergeCell ref="C47:D47"/>
    <mergeCell ref="E47:G47"/>
    <mergeCell ref="C48:D48"/>
    <mergeCell ref="E48:G48"/>
    <mergeCell ref="E41:G41"/>
    <mergeCell ref="C46:D46"/>
    <mergeCell ref="E46:G46"/>
    <mergeCell ref="C45:D45"/>
    <mergeCell ref="E45:G45"/>
    <mergeCell ref="C62:D62"/>
    <mergeCell ref="E62:G62"/>
    <mergeCell ref="D9:F9"/>
    <mergeCell ref="E18:G18"/>
    <mergeCell ref="D17:F17"/>
    <mergeCell ref="D24:E24"/>
    <mergeCell ref="D25:E25"/>
    <mergeCell ref="C59:D59"/>
    <mergeCell ref="E59:G59"/>
    <mergeCell ref="C60:D60"/>
    <mergeCell ref="E60:G60"/>
    <mergeCell ref="C61:D61"/>
    <mergeCell ref="E61:G61"/>
    <mergeCell ref="C55:D55"/>
    <mergeCell ref="E55:G55"/>
    <mergeCell ref="D33:G3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O63"/>
  <sheetViews>
    <sheetView topLeftCell="A12" zoomScaleNormal="100" workbookViewId="0">
      <selection activeCell="B29" sqref="B29"/>
    </sheetView>
  </sheetViews>
  <sheetFormatPr baseColWidth="10" defaultRowHeight="15" x14ac:dyDescent="0.25"/>
  <cols>
    <col min="2" max="2" width="14.28515625" customWidth="1"/>
  </cols>
  <sheetData>
    <row r="1" spans="2:6" ht="15.75" thickBot="1" x14ac:dyDescent="0.3"/>
    <row r="2" spans="2:6" ht="15.75" thickBot="1" x14ac:dyDescent="0.3">
      <c r="B2" s="1329" t="s">
        <v>425</v>
      </c>
      <c r="C2" s="1330"/>
      <c r="D2" s="1330"/>
      <c r="E2" s="1330"/>
      <c r="F2" s="1331"/>
    </row>
    <row r="3" spans="2:6" x14ac:dyDescent="0.25">
      <c r="B3" s="284"/>
      <c r="C3" s="284"/>
      <c r="D3" s="284"/>
      <c r="E3" s="284"/>
      <c r="F3" s="284"/>
    </row>
    <row r="4" spans="2:6" x14ac:dyDescent="0.25">
      <c r="B4" s="284" t="s">
        <v>279</v>
      </c>
      <c r="C4" s="284"/>
      <c r="D4" s="284"/>
      <c r="E4" s="284"/>
      <c r="F4" s="284"/>
    </row>
    <row r="5" spans="2:6" x14ac:dyDescent="0.25">
      <c r="B5" s="284" t="s">
        <v>452</v>
      </c>
      <c r="C5" s="284"/>
      <c r="D5" s="284"/>
      <c r="E5" s="284"/>
      <c r="F5" s="284"/>
    </row>
    <row r="6" spans="2:6" ht="15.75" thickBot="1" x14ac:dyDescent="0.3">
      <c r="B6" s="284"/>
      <c r="C6" s="284"/>
      <c r="D6" s="284"/>
      <c r="E6" s="284"/>
      <c r="F6" s="284"/>
    </row>
    <row r="7" spans="2:6" ht="15.75" thickBot="1" x14ac:dyDescent="0.3">
      <c r="B7" s="142" t="s">
        <v>278</v>
      </c>
      <c r="C7" s="143"/>
      <c r="D7" s="284"/>
      <c r="E7" s="284"/>
      <c r="F7" s="284"/>
    </row>
    <row r="8" spans="2:6" ht="15.75" thickBot="1" x14ac:dyDescent="0.3">
      <c r="B8" s="284"/>
      <c r="C8" s="284"/>
      <c r="D8" s="284"/>
      <c r="E8" s="284"/>
      <c r="F8" s="284"/>
    </row>
    <row r="9" spans="2:6" ht="15.75" thickBot="1" x14ac:dyDescent="0.3">
      <c r="B9" s="1326" t="s">
        <v>423</v>
      </c>
      <c r="C9" s="1327"/>
      <c r="D9" s="1328"/>
      <c r="E9" s="284"/>
      <c r="F9" s="284"/>
    </row>
    <row r="10" spans="2:6" x14ac:dyDescent="0.25">
      <c r="B10" s="284"/>
      <c r="C10" s="284"/>
      <c r="D10" s="284"/>
      <c r="E10" s="284"/>
      <c r="F10" s="284"/>
    </row>
    <row r="11" spans="2:6" x14ac:dyDescent="0.25">
      <c r="B11" s="154" t="s">
        <v>453</v>
      </c>
      <c r="C11" s="284"/>
      <c r="D11" s="284"/>
      <c r="E11" s="284"/>
      <c r="F11" s="284"/>
    </row>
    <row r="12" spans="2:6" ht="15.75" thickBot="1" x14ac:dyDescent="0.3">
      <c r="B12" s="284"/>
      <c r="C12" s="284"/>
      <c r="D12" s="284"/>
      <c r="E12" s="284"/>
      <c r="F12" s="284"/>
    </row>
    <row r="13" spans="2:6" ht="15.75" thickBot="1" x14ac:dyDescent="0.3">
      <c r="B13" s="144" t="s">
        <v>280</v>
      </c>
      <c r="C13" s="284"/>
      <c r="D13" s="284"/>
      <c r="E13" s="284"/>
      <c r="F13" s="284"/>
    </row>
    <row r="14" spans="2:6" x14ac:dyDescent="0.25">
      <c r="B14" s="284"/>
      <c r="C14" s="284"/>
      <c r="D14" s="284"/>
      <c r="E14" s="284"/>
      <c r="F14" s="284"/>
    </row>
    <row r="15" spans="2:6" x14ac:dyDescent="0.25">
      <c r="B15" s="154" t="s">
        <v>454</v>
      </c>
      <c r="C15" s="284"/>
      <c r="D15" s="284"/>
      <c r="E15" s="284"/>
      <c r="F15" s="284"/>
    </row>
    <row r="16" spans="2:6" x14ac:dyDescent="0.25">
      <c r="B16" s="284" t="s">
        <v>426</v>
      </c>
      <c r="C16" s="284"/>
      <c r="D16" s="284"/>
      <c r="E16" s="284"/>
      <c r="F16" s="284"/>
    </row>
    <row r="17" spans="2:15" x14ac:dyDescent="0.25">
      <c r="B17" s="284" t="s">
        <v>475</v>
      </c>
      <c r="C17" s="284"/>
      <c r="D17" s="284"/>
      <c r="E17" s="284"/>
      <c r="F17" s="284"/>
    </row>
    <row r="18" spans="2:15" x14ac:dyDescent="0.25">
      <c r="B18" s="284" t="s">
        <v>321</v>
      </c>
      <c r="C18" s="284"/>
      <c r="D18" s="284"/>
      <c r="E18" s="284"/>
      <c r="F18" s="284"/>
    </row>
    <row r="19" spans="2:15" ht="15.75" thickBot="1" x14ac:dyDescent="0.3">
      <c r="B19" s="284"/>
      <c r="C19" s="284"/>
      <c r="D19" s="284"/>
      <c r="E19" s="284"/>
      <c r="F19" s="284"/>
    </row>
    <row r="20" spans="2:15" ht="15.75" thickBot="1" x14ac:dyDescent="0.3">
      <c r="B20" s="1332" t="s">
        <v>303</v>
      </c>
      <c r="C20" s="1333"/>
      <c r="D20" s="1334"/>
      <c r="E20" s="284"/>
      <c r="F20" s="284"/>
    </row>
    <row r="21" spans="2:15" x14ac:dyDescent="0.25">
      <c r="B21" s="284"/>
      <c r="C21" s="284"/>
      <c r="D21" s="284"/>
      <c r="E21" s="284"/>
      <c r="F21" s="284"/>
    </row>
    <row r="22" spans="2:15" x14ac:dyDescent="0.25">
      <c r="B22" s="154" t="s">
        <v>427</v>
      </c>
      <c r="C22" s="284"/>
      <c r="D22" s="284"/>
      <c r="E22" s="284"/>
      <c r="F22" s="284"/>
    </row>
    <row r="23" spans="2:15" x14ac:dyDescent="0.25">
      <c r="B23" s="284" t="s">
        <v>428</v>
      </c>
      <c r="C23" s="284"/>
      <c r="D23" s="284"/>
      <c r="E23" s="284"/>
      <c r="F23" s="284"/>
    </row>
    <row r="24" spans="2:15" x14ac:dyDescent="0.25">
      <c r="B24" s="284" t="s">
        <v>429</v>
      </c>
      <c r="C24" s="284"/>
      <c r="D24" s="284"/>
      <c r="E24" s="284"/>
      <c r="F24" s="284"/>
    </row>
    <row r="25" spans="2:15" s="284" customFormat="1" x14ac:dyDescent="0.25">
      <c r="B25" s="284" t="s">
        <v>478</v>
      </c>
    </row>
    <row r="26" spans="2:15" x14ac:dyDescent="0.25">
      <c r="B26" s="284" t="s">
        <v>455</v>
      </c>
      <c r="C26" s="284"/>
      <c r="D26" s="284"/>
      <c r="E26" s="284"/>
      <c r="F26" s="284"/>
    </row>
    <row r="27" spans="2:15" s="93" customFormat="1" x14ac:dyDescent="0.25">
      <c r="B27" s="154" t="s">
        <v>430</v>
      </c>
      <c r="C27" s="154"/>
      <c r="D27" s="154"/>
      <c r="E27" s="154"/>
      <c r="F27" s="154"/>
      <c r="G27" s="154" t="s">
        <v>309</v>
      </c>
      <c r="H27" s="154"/>
      <c r="I27" s="154"/>
      <c r="J27" s="154"/>
      <c r="K27" s="154"/>
    </row>
    <row r="28" spans="2:15" x14ac:dyDescent="0.25">
      <c r="B28" s="284" t="s">
        <v>431</v>
      </c>
      <c r="C28" s="284"/>
      <c r="D28" s="284"/>
      <c r="E28" s="284"/>
      <c r="F28" s="284"/>
      <c r="K28" s="220"/>
    </row>
    <row r="29" spans="2:15" x14ac:dyDescent="0.25">
      <c r="B29" s="284" t="s">
        <v>456</v>
      </c>
      <c r="C29" s="284"/>
      <c r="D29" s="284"/>
      <c r="E29" s="284"/>
      <c r="F29" s="284"/>
      <c r="O29" s="93"/>
    </row>
    <row r="30" spans="2:15" x14ac:dyDescent="0.25">
      <c r="B30" s="284" t="s">
        <v>432</v>
      </c>
      <c r="C30" s="284"/>
      <c r="D30" s="284"/>
      <c r="E30" s="284"/>
      <c r="F30" s="284"/>
    </row>
    <row r="31" spans="2:15" ht="15.75" thickBot="1" x14ac:dyDescent="0.3">
      <c r="B31" s="284"/>
      <c r="C31" s="284"/>
      <c r="D31" s="284"/>
      <c r="E31" s="284"/>
      <c r="F31" s="284"/>
    </row>
    <row r="32" spans="2:15" ht="15.75" thickBot="1" x14ac:dyDescent="0.3">
      <c r="B32" s="1335" t="s">
        <v>308</v>
      </c>
      <c r="C32" s="1336"/>
      <c r="D32" s="284"/>
      <c r="E32" s="284"/>
      <c r="F32" s="284"/>
    </row>
    <row r="33" spans="2:13" x14ac:dyDescent="0.25">
      <c r="B33" s="284"/>
      <c r="C33" s="284"/>
      <c r="D33" s="284"/>
      <c r="E33" s="284"/>
      <c r="F33" s="284"/>
    </row>
    <row r="34" spans="2:13" x14ac:dyDescent="0.25">
      <c r="B34" s="154" t="s">
        <v>449</v>
      </c>
      <c r="C34" s="154"/>
      <c r="D34" s="154"/>
      <c r="E34" s="154"/>
      <c r="F34" s="154"/>
      <c r="J34" s="400"/>
    </row>
    <row r="35" spans="2:13" s="284" customFormat="1" x14ac:dyDescent="0.25">
      <c r="B35" s="284" t="s">
        <v>457</v>
      </c>
      <c r="G35"/>
      <c r="H35"/>
      <c r="J35" s="400"/>
    </row>
    <row r="36" spans="2:13" x14ac:dyDescent="0.25">
      <c r="B36" s="403" t="s">
        <v>476</v>
      </c>
      <c r="C36" s="400"/>
      <c r="D36" s="400"/>
      <c r="E36" s="400"/>
      <c r="F36" s="400"/>
      <c r="G36" s="400"/>
      <c r="H36" s="400"/>
      <c r="I36" s="400"/>
      <c r="J36" s="400"/>
      <c r="K36" s="400"/>
      <c r="L36" s="400"/>
      <c r="M36" s="400"/>
    </row>
    <row r="37" spans="2:13" x14ac:dyDescent="0.25">
      <c r="B37" s="284" t="s">
        <v>433</v>
      </c>
      <c r="C37" s="284"/>
      <c r="D37" s="284"/>
      <c r="E37" s="284"/>
      <c r="F37" s="284"/>
    </row>
    <row r="38" spans="2:13" x14ac:dyDescent="0.25">
      <c r="B38" s="284" t="s">
        <v>434</v>
      </c>
      <c r="C38" s="284"/>
      <c r="D38" s="284"/>
      <c r="E38" s="284"/>
      <c r="F38" s="284"/>
    </row>
    <row r="39" spans="2:13" x14ac:dyDescent="0.25">
      <c r="B39" s="284" t="s">
        <v>435</v>
      </c>
      <c r="C39" s="284"/>
      <c r="D39" s="284"/>
      <c r="E39" s="284"/>
      <c r="F39" s="284"/>
    </row>
    <row r="40" spans="2:13" x14ac:dyDescent="0.25">
      <c r="B40" s="284" t="s">
        <v>436</v>
      </c>
      <c r="C40" s="284"/>
      <c r="D40" s="284"/>
      <c r="E40" s="284"/>
      <c r="F40" s="284"/>
    </row>
    <row r="41" spans="2:13" x14ac:dyDescent="0.25">
      <c r="B41" s="284" t="s">
        <v>474</v>
      </c>
      <c r="F41" s="284"/>
    </row>
    <row r="42" spans="2:13" s="284" customFormat="1" x14ac:dyDescent="0.25">
      <c r="B42" s="284" t="s">
        <v>437</v>
      </c>
    </row>
    <row r="43" spans="2:13" x14ac:dyDescent="0.25">
      <c r="C43" s="284"/>
      <c r="D43" s="284"/>
      <c r="E43" s="284"/>
    </row>
    <row r="44" spans="2:13" x14ac:dyDescent="0.25">
      <c r="B44" s="413" t="s">
        <v>469</v>
      </c>
      <c r="C44" s="414"/>
    </row>
    <row r="45" spans="2:13" x14ac:dyDescent="0.25">
      <c r="B45" s="409"/>
    </row>
    <row r="46" spans="2:13" x14ac:dyDescent="0.25">
      <c r="B46" s="410" t="s">
        <v>472</v>
      </c>
    </row>
    <row r="47" spans="2:13" x14ac:dyDescent="0.25">
      <c r="B47" s="411" t="s">
        <v>448</v>
      </c>
    </row>
    <row r="48" spans="2:13" ht="15.75" thickBot="1" x14ac:dyDescent="0.3">
      <c r="B48" s="411"/>
    </row>
    <row r="49" spans="2:2" ht="15.75" thickBot="1" x14ac:dyDescent="0.3">
      <c r="B49" s="155" t="s">
        <v>310</v>
      </c>
    </row>
    <row r="50" spans="2:2" x14ac:dyDescent="0.25">
      <c r="B50" s="4"/>
    </row>
    <row r="51" spans="2:2" x14ac:dyDescent="0.25">
      <c r="B51" s="410" t="s">
        <v>322</v>
      </c>
    </row>
    <row r="52" spans="2:2" x14ac:dyDescent="0.25">
      <c r="B52" s="4" t="s">
        <v>470</v>
      </c>
    </row>
    <row r="53" spans="2:2" x14ac:dyDescent="0.25">
      <c r="B53" s="4" t="s">
        <v>477</v>
      </c>
    </row>
    <row r="54" spans="2:2" x14ac:dyDescent="0.25">
      <c r="B54" s="4" t="s">
        <v>450</v>
      </c>
    </row>
    <row r="55" spans="2:2" x14ac:dyDescent="0.25">
      <c r="B55" s="4" t="s">
        <v>438</v>
      </c>
    </row>
    <row r="56" spans="2:2" x14ac:dyDescent="0.25">
      <c r="B56" s="4" t="s">
        <v>451</v>
      </c>
    </row>
    <row r="57" spans="2:2" x14ac:dyDescent="0.25">
      <c r="B57" s="4"/>
    </row>
    <row r="58" spans="2:2" x14ac:dyDescent="0.25">
      <c r="B58" s="412" t="s">
        <v>464</v>
      </c>
    </row>
    <row r="59" spans="2:2" x14ac:dyDescent="0.25">
      <c r="B59" s="2" t="s">
        <v>471</v>
      </c>
    </row>
    <row r="60" spans="2:2" x14ac:dyDescent="0.25">
      <c r="B60" s="2" t="s">
        <v>465</v>
      </c>
    </row>
    <row r="61" spans="2:2" x14ac:dyDescent="0.25">
      <c r="B61" s="2" t="s">
        <v>466</v>
      </c>
    </row>
    <row r="62" spans="2:2" x14ac:dyDescent="0.25">
      <c r="B62" s="2" t="s">
        <v>467</v>
      </c>
    </row>
    <row r="63" spans="2:2" x14ac:dyDescent="0.25">
      <c r="B63" s="404" t="s">
        <v>468</v>
      </c>
    </row>
  </sheetData>
  <mergeCells count="4">
    <mergeCell ref="B9:D9"/>
    <mergeCell ref="B2:F2"/>
    <mergeCell ref="B20:D20"/>
    <mergeCell ref="B32:C3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94"/>
  <sheetViews>
    <sheetView topLeftCell="D1" zoomScale="90" zoomScaleNormal="90" workbookViewId="0">
      <selection activeCell="B1" sqref="B1:C1"/>
    </sheetView>
  </sheetViews>
  <sheetFormatPr baseColWidth="10" defaultRowHeight="15" x14ac:dyDescent="0.25"/>
  <cols>
    <col min="1" max="1" width="50.28515625" customWidth="1"/>
    <col min="2" max="2" width="7.7109375" customWidth="1"/>
    <col min="3" max="3" width="67.85546875" customWidth="1"/>
    <col min="5" max="5" width="14.7109375" customWidth="1"/>
    <col min="6" max="6" width="14.28515625" customWidth="1"/>
    <col min="9" max="9" width="12" customWidth="1"/>
    <col min="10" max="10" width="77" customWidth="1"/>
    <col min="11" max="11" width="13.5703125" customWidth="1"/>
    <col min="12" max="12" width="49.28515625" customWidth="1"/>
    <col min="14" max="14" width="13.7109375" customWidth="1"/>
    <col min="17" max="17" width="34.28515625" customWidth="1"/>
  </cols>
  <sheetData>
    <row r="1" spans="1:19" ht="19.5" thickBot="1" x14ac:dyDescent="0.35">
      <c r="A1" s="84" t="s">
        <v>302</v>
      </c>
      <c r="B1" s="1434"/>
      <c r="C1" s="1435"/>
      <c r="D1" s="1434"/>
      <c r="E1" s="1436"/>
      <c r="F1" s="1436"/>
      <c r="G1" s="1435"/>
      <c r="J1" s="85" t="s">
        <v>0</v>
      </c>
      <c r="K1" s="1437" t="s">
        <v>250</v>
      </c>
      <c r="L1" s="1437"/>
      <c r="M1" s="1438"/>
      <c r="N1" s="67" t="s">
        <v>246</v>
      </c>
      <c r="O1" s="1414" t="s">
        <v>1</v>
      </c>
      <c r="P1" s="1414"/>
      <c r="Q1" s="1415"/>
    </row>
    <row r="2" spans="1:19" ht="25.5" customHeight="1" thickBot="1" x14ac:dyDescent="0.3">
      <c r="A2" s="60" t="s">
        <v>244</v>
      </c>
      <c r="B2" s="1442" t="s">
        <v>243</v>
      </c>
      <c r="C2" s="1443"/>
      <c r="D2" s="1439" t="s">
        <v>242</v>
      </c>
      <c r="E2" s="1440"/>
      <c r="F2" s="1440"/>
      <c r="G2" s="1441"/>
      <c r="H2" s="83" t="s">
        <v>250</v>
      </c>
      <c r="J2" s="24" t="s">
        <v>1</v>
      </c>
      <c r="N2" s="68" t="s">
        <v>247</v>
      </c>
      <c r="O2" s="1416" t="s">
        <v>184</v>
      </c>
      <c r="P2" s="1416"/>
      <c r="Q2" s="1417"/>
    </row>
    <row r="3" spans="1:19" ht="30.75" thickBot="1" x14ac:dyDescent="0.3">
      <c r="A3" s="1337" t="s">
        <v>230</v>
      </c>
      <c r="B3" s="86">
        <v>1</v>
      </c>
      <c r="C3" s="38" t="s">
        <v>43</v>
      </c>
      <c r="D3" s="59" t="s">
        <v>241</v>
      </c>
      <c r="E3" s="58" t="s">
        <v>462</v>
      </c>
      <c r="F3" s="57" t="s">
        <v>240</v>
      </c>
      <c r="G3" s="56" t="s">
        <v>67</v>
      </c>
      <c r="J3" s="162" t="s">
        <v>103</v>
      </c>
      <c r="N3" s="69" t="s">
        <v>248</v>
      </c>
      <c r="O3" s="1416" t="s">
        <v>145</v>
      </c>
      <c r="P3" s="1416"/>
      <c r="Q3" s="1417"/>
    </row>
    <row r="4" spans="1:19" ht="30" customHeight="1" thickBot="1" x14ac:dyDescent="0.3">
      <c r="A4" s="1338"/>
      <c r="B4" s="37" t="s">
        <v>239</v>
      </c>
      <c r="C4" s="335" t="s">
        <v>396</v>
      </c>
      <c r="D4" s="44" t="s">
        <v>223</v>
      </c>
      <c r="E4" s="9"/>
      <c r="F4" s="248" t="s">
        <v>140</v>
      </c>
      <c r="G4" s="34"/>
      <c r="J4" s="163" t="s">
        <v>237</v>
      </c>
      <c r="N4" s="70" t="s">
        <v>249</v>
      </c>
      <c r="O4" s="71" t="s">
        <v>4</v>
      </c>
      <c r="P4" s="30"/>
      <c r="Q4" s="29"/>
    </row>
    <row r="5" spans="1:19" ht="15.75" thickBot="1" x14ac:dyDescent="0.3">
      <c r="A5" s="1338"/>
      <c r="B5" s="87" t="s">
        <v>236</v>
      </c>
      <c r="C5" s="334" t="s">
        <v>394</v>
      </c>
      <c r="D5" s="36"/>
      <c r="E5" s="9"/>
      <c r="F5" s="45" t="s">
        <v>117</v>
      </c>
      <c r="G5" s="34"/>
      <c r="J5" s="164" t="s">
        <v>235</v>
      </c>
    </row>
    <row r="6" spans="1:19" ht="25.5" x14ac:dyDescent="0.25">
      <c r="A6" s="1338"/>
      <c r="B6" s="37" t="s">
        <v>234</v>
      </c>
      <c r="C6" s="335" t="s">
        <v>395</v>
      </c>
      <c r="D6" s="44" t="s">
        <v>203</v>
      </c>
      <c r="E6" s="9"/>
      <c r="F6" s="9"/>
      <c r="G6" s="34"/>
      <c r="I6" s="55"/>
      <c r="J6" s="22" t="s">
        <v>55</v>
      </c>
      <c r="K6" s="22"/>
      <c r="L6" s="17" t="s">
        <v>100</v>
      </c>
    </row>
    <row r="7" spans="1:19" ht="15" customHeight="1" thickBot="1" x14ac:dyDescent="0.3">
      <c r="A7" s="1339"/>
      <c r="B7" s="33" t="s">
        <v>233</v>
      </c>
      <c r="C7" s="340" t="s">
        <v>414</v>
      </c>
      <c r="D7" s="44" t="s">
        <v>217</v>
      </c>
      <c r="E7" s="9"/>
      <c r="F7" s="9"/>
      <c r="G7" s="34"/>
      <c r="I7" s="54" t="s">
        <v>232</v>
      </c>
      <c r="J7" s="53" t="s">
        <v>231</v>
      </c>
      <c r="K7" s="161"/>
      <c r="L7" s="193"/>
    </row>
    <row r="8" spans="1:19" ht="14.65" customHeight="1" x14ac:dyDescent="0.25">
      <c r="A8" s="1340" t="s">
        <v>230</v>
      </c>
      <c r="B8" s="86">
        <v>2</v>
      </c>
      <c r="C8" s="38" t="s">
        <v>45</v>
      </c>
      <c r="E8" s="9"/>
      <c r="F8" s="9"/>
      <c r="G8" s="34"/>
      <c r="I8" s="46" t="s">
        <v>229</v>
      </c>
      <c r="J8" s="165" t="s">
        <v>447</v>
      </c>
      <c r="K8" s="166" t="s">
        <v>228</v>
      </c>
      <c r="L8" s="167" t="s">
        <v>353</v>
      </c>
      <c r="M8" s="83" t="s">
        <v>250</v>
      </c>
      <c r="N8" s="1354" t="s">
        <v>253</v>
      </c>
      <c r="O8" s="1355"/>
      <c r="P8" s="1355"/>
      <c r="Q8" s="1356"/>
    </row>
    <row r="9" spans="1:19" ht="25.5" x14ac:dyDescent="0.25">
      <c r="A9" s="1341"/>
      <c r="B9" s="37" t="s">
        <v>227</v>
      </c>
      <c r="C9" s="341" t="s">
        <v>415</v>
      </c>
      <c r="D9" s="321" t="s">
        <v>229</v>
      </c>
      <c r="E9" s="322" t="s">
        <v>220</v>
      </c>
      <c r="F9" s="105"/>
      <c r="G9" s="106"/>
      <c r="I9" s="50" t="s">
        <v>220</v>
      </c>
      <c r="J9" s="1418" t="s">
        <v>331</v>
      </c>
      <c r="K9" s="168" t="s">
        <v>225</v>
      </c>
      <c r="L9" s="1429" t="s">
        <v>354</v>
      </c>
      <c r="N9" s="1420" t="s">
        <v>254</v>
      </c>
      <c r="O9" s="1421"/>
      <c r="P9" s="1421"/>
      <c r="Q9" s="1422"/>
      <c r="R9" s="82"/>
      <c r="S9" s="82"/>
    </row>
    <row r="10" spans="1:19" s="273" customFormat="1" ht="28.15" customHeight="1" x14ac:dyDescent="0.25">
      <c r="A10" s="1341"/>
      <c r="B10" s="37"/>
      <c r="C10" s="341"/>
      <c r="D10" s="317" t="s">
        <v>220</v>
      </c>
      <c r="E10" s="318"/>
      <c r="F10" s="319"/>
      <c r="G10" s="320"/>
      <c r="I10" s="52"/>
      <c r="J10" s="1419"/>
      <c r="K10" s="332"/>
      <c r="L10" s="1431"/>
      <c r="N10" s="1423"/>
      <c r="O10" s="1424"/>
      <c r="P10" s="1424"/>
      <c r="Q10" s="1425"/>
      <c r="R10" s="82"/>
      <c r="S10" s="82"/>
    </row>
    <row r="11" spans="1:19" ht="39" thickBot="1" x14ac:dyDescent="0.3">
      <c r="A11" s="1341"/>
      <c r="B11" s="39" t="s">
        <v>224</v>
      </c>
      <c r="C11" s="342" t="s">
        <v>397</v>
      </c>
      <c r="D11" s="36"/>
      <c r="E11" s="405"/>
      <c r="F11" s="248" t="s">
        <v>128</v>
      </c>
      <c r="G11" s="34"/>
      <c r="I11" s="50" t="s">
        <v>223</v>
      </c>
      <c r="J11" s="1432" t="s">
        <v>352</v>
      </c>
      <c r="K11" s="168" t="s">
        <v>222</v>
      </c>
      <c r="L11" s="286" t="s">
        <v>355</v>
      </c>
      <c r="N11" s="1426"/>
      <c r="O11" s="1427"/>
      <c r="P11" s="1427"/>
      <c r="Q11" s="1428"/>
    </row>
    <row r="12" spans="1:19" ht="15" customHeight="1" x14ac:dyDescent="0.25">
      <c r="A12" s="1341"/>
      <c r="B12" s="37" t="s">
        <v>221</v>
      </c>
      <c r="C12" s="341" t="s">
        <v>398</v>
      </c>
      <c r="D12" s="44" t="s">
        <v>220</v>
      </c>
      <c r="E12" s="9"/>
      <c r="F12" s="9"/>
      <c r="G12" s="34"/>
      <c r="I12" s="48"/>
      <c r="J12" s="1433"/>
      <c r="K12" s="168" t="s">
        <v>219</v>
      </c>
      <c r="L12" s="169" t="s">
        <v>158</v>
      </c>
    </row>
    <row r="13" spans="1:19" ht="30" customHeight="1" x14ac:dyDescent="0.25">
      <c r="A13" s="1341"/>
      <c r="B13" s="37" t="s">
        <v>218</v>
      </c>
      <c r="C13" s="341" t="s">
        <v>399</v>
      </c>
      <c r="D13" s="36"/>
      <c r="E13" s="9"/>
      <c r="F13" s="248" t="s">
        <v>136</v>
      </c>
      <c r="G13" s="34"/>
      <c r="I13" s="46" t="s">
        <v>217</v>
      </c>
      <c r="J13" s="170" t="s">
        <v>216</v>
      </c>
      <c r="K13" s="166" t="s">
        <v>215</v>
      </c>
      <c r="L13" s="167" t="s">
        <v>56</v>
      </c>
    </row>
    <row r="14" spans="1:19" ht="30" customHeight="1" x14ac:dyDescent="0.25">
      <c r="A14" s="1341"/>
      <c r="B14" s="37" t="s">
        <v>214</v>
      </c>
      <c r="C14" s="341" t="s">
        <v>400</v>
      </c>
      <c r="D14" s="44" t="s">
        <v>203</v>
      </c>
      <c r="E14" s="9"/>
      <c r="F14" s="9"/>
      <c r="G14" s="34"/>
      <c r="I14" s="50" t="s">
        <v>203</v>
      </c>
      <c r="J14" s="1429" t="s">
        <v>213</v>
      </c>
      <c r="K14" s="168" t="s">
        <v>212</v>
      </c>
      <c r="L14" s="167" t="s">
        <v>356</v>
      </c>
    </row>
    <row r="15" spans="1:19" ht="25.5" x14ac:dyDescent="0.25">
      <c r="A15" s="1341"/>
      <c r="B15" s="37" t="s">
        <v>211</v>
      </c>
      <c r="C15" s="341" t="s">
        <v>401</v>
      </c>
      <c r="D15" s="44" t="s">
        <v>190</v>
      </c>
      <c r="E15" s="9"/>
      <c r="F15" s="248" t="s">
        <v>140</v>
      </c>
      <c r="G15" s="34"/>
      <c r="I15" s="52"/>
      <c r="J15" s="1430"/>
      <c r="K15" s="168" t="s">
        <v>210</v>
      </c>
      <c r="L15" s="167" t="s">
        <v>357</v>
      </c>
    </row>
    <row r="16" spans="1:19" ht="30.75" customHeight="1" thickBot="1" x14ac:dyDescent="0.3">
      <c r="A16" s="1342"/>
      <c r="B16" s="33" t="s">
        <v>209</v>
      </c>
      <c r="C16" s="336" t="s">
        <v>402</v>
      </c>
      <c r="D16" s="44" t="s">
        <v>203</v>
      </c>
      <c r="E16" s="9"/>
      <c r="F16" s="9"/>
      <c r="G16" s="208" t="s">
        <v>91</v>
      </c>
      <c r="I16" s="52"/>
      <c r="J16" s="1430"/>
      <c r="K16" s="168" t="s">
        <v>208</v>
      </c>
      <c r="L16" s="167" t="s">
        <v>358</v>
      </c>
    </row>
    <row r="17" spans="1:12" ht="14.65" customHeight="1" x14ac:dyDescent="0.25">
      <c r="A17" s="1340" t="s">
        <v>191</v>
      </c>
      <c r="B17" s="86">
        <v>3</v>
      </c>
      <c r="C17" s="38" t="s">
        <v>46</v>
      </c>
      <c r="D17" s="36"/>
      <c r="E17" s="9"/>
      <c r="F17" s="9"/>
      <c r="G17" s="209"/>
      <c r="I17" s="52"/>
      <c r="J17" s="1430"/>
      <c r="K17" s="168" t="s">
        <v>207</v>
      </c>
      <c r="L17" s="167" t="s">
        <v>359</v>
      </c>
    </row>
    <row r="18" spans="1:12" ht="25.5" x14ac:dyDescent="0.25">
      <c r="A18" s="1343"/>
      <c r="B18" s="37" t="s">
        <v>206</v>
      </c>
      <c r="C18" s="341" t="s">
        <v>403</v>
      </c>
      <c r="D18" s="36"/>
      <c r="E18" s="35" t="s">
        <v>155</v>
      </c>
      <c r="F18" s="9"/>
      <c r="G18" s="209"/>
      <c r="I18" s="52"/>
      <c r="J18" s="1430"/>
      <c r="K18" s="168" t="s">
        <v>205</v>
      </c>
      <c r="L18" s="323" t="s">
        <v>384</v>
      </c>
    </row>
    <row r="19" spans="1:12" ht="25.5" x14ac:dyDescent="0.25">
      <c r="A19" s="1343"/>
      <c r="B19" s="39" t="s">
        <v>204</v>
      </c>
      <c r="C19" s="342" t="s">
        <v>404</v>
      </c>
      <c r="D19" s="316" t="s">
        <v>203</v>
      </c>
      <c r="E19" s="35" t="s">
        <v>148</v>
      </c>
      <c r="F19" s="9"/>
      <c r="G19" s="209"/>
      <c r="I19" s="48"/>
      <c r="J19" s="1431"/>
      <c r="K19" s="168" t="s">
        <v>202</v>
      </c>
      <c r="L19" s="167" t="s">
        <v>201</v>
      </c>
    </row>
    <row r="20" spans="1:12" ht="26.25" thickBot="1" x14ac:dyDescent="0.3">
      <c r="A20" s="1344"/>
      <c r="B20" s="33" t="s">
        <v>200</v>
      </c>
      <c r="C20" s="336" t="s">
        <v>405</v>
      </c>
      <c r="D20" s="44" t="s">
        <v>197</v>
      </c>
      <c r="E20" s="9"/>
      <c r="F20" s="9"/>
      <c r="G20" s="209"/>
      <c r="I20" s="46" t="s">
        <v>186</v>
      </c>
      <c r="J20" s="171" t="s">
        <v>50</v>
      </c>
      <c r="K20" s="166" t="s">
        <v>199</v>
      </c>
      <c r="L20" s="167" t="s">
        <v>57</v>
      </c>
    </row>
    <row r="21" spans="1:12" ht="30" customHeight="1" x14ac:dyDescent="0.25">
      <c r="A21" s="51" t="s">
        <v>198</v>
      </c>
      <c r="B21" s="86">
        <v>4</v>
      </c>
      <c r="C21" s="38" t="s">
        <v>48</v>
      </c>
      <c r="D21" s="36"/>
      <c r="E21" s="9"/>
      <c r="F21" s="9"/>
      <c r="G21" s="209"/>
      <c r="I21" s="50" t="s">
        <v>197</v>
      </c>
      <c r="J21" s="1429" t="s">
        <v>47</v>
      </c>
      <c r="K21" s="172" t="s">
        <v>196</v>
      </c>
      <c r="L21" s="167" t="s">
        <v>160</v>
      </c>
    </row>
    <row r="22" spans="1:12" ht="25.5" x14ac:dyDescent="0.25">
      <c r="A22" s="1341"/>
      <c r="B22" s="49" t="s">
        <v>195</v>
      </c>
      <c r="C22" s="341" t="s">
        <v>406</v>
      </c>
      <c r="D22" s="36"/>
      <c r="E22" s="35" t="s">
        <v>162</v>
      </c>
      <c r="F22" s="248" t="s">
        <v>120</v>
      </c>
      <c r="G22" s="209"/>
      <c r="I22" s="48"/>
      <c r="J22" s="1431"/>
      <c r="K22" s="174"/>
      <c r="L22" s="167" t="s">
        <v>158</v>
      </c>
    </row>
    <row r="23" spans="1:12" ht="31.5" customHeight="1" thickBot="1" x14ac:dyDescent="0.3">
      <c r="A23" s="1344"/>
      <c r="B23" s="47" t="s">
        <v>194</v>
      </c>
      <c r="C23" s="336" t="s">
        <v>407</v>
      </c>
      <c r="D23" s="36"/>
      <c r="E23" s="9"/>
      <c r="F23" s="9"/>
      <c r="G23" s="208" t="s">
        <v>90</v>
      </c>
      <c r="I23" s="250" t="s">
        <v>193</v>
      </c>
      <c r="J23" s="1393" t="s">
        <v>192</v>
      </c>
      <c r="K23" s="1394"/>
      <c r="L23" s="1395"/>
    </row>
    <row r="24" spans="1:12" ht="14.65" customHeight="1" x14ac:dyDescent="0.25">
      <c r="A24" s="1340" t="s">
        <v>191</v>
      </c>
      <c r="B24" s="86">
        <v>5</v>
      </c>
      <c r="C24" s="38" t="s">
        <v>49</v>
      </c>
      <c r="D24" s="36"/>
      <c r="E24" s="9"/>
      <c r="F24" s="9"/>
      <c r="G24" s="209"/>
      <c r="I24" s="46" t="s">
        <v>190</v>
      </c>
      <c r="J24" s="171" t="s">
        <v>446</v>
      </c>
      <c r="K24" s="166" t="s">
        <v>189</v>
      </c>
      <c r="L24" s="72" t="s">
        <v>58</v>
      </c>
    </row>
    <row r="25" spans="1:12" x14ac:dyDescent="0.25">
      <c r="A25" s="1343"/>
      <c r="B25" s="37" t="s">
        <v>188</v>
      </c>
      <c r="C25" s="337" t="s">
        <v>409</v>
      </c>
      <c r="D25" s="36"/>
      <c r="E25" s="9"/>
      <c r="F25" s="45" t="s">
        <v>105</v>
      </c>
      <c r="G25" s="209"/>
    </row>
    <row r="26" spans="1:12" x14ac:dyDescent="0.25">
      <c r="A26" s="1343"/>
      <c r="B26" s="37" t="s">
        <v>187</v>
      </c>
      <c r="C26" s="337" t="s">
        <v>410</v>
      </c>
      <c r="D26" s="44" t="s">
        <v>186</v>
      </c>
      <c r="E26" s="9"/>
      <c r="F26" s="9"/>
      <c r="G26" s="209"/>
    </row>
    <row r="27" spans="1:12" ht="16.5" customHeight="1" thickBot="1" x14ac:dyDescent="0.3">
      <c r="A27" s="1343"/>
      <c r="B27" s="37" t="s">
        <v>185</v>
      </c>
      <c r="C27" s="337" t="s">
        <v>411</v>
      </c>
      <c r="D27" s="36"/>
      <c r="E27" s="35" t="s">
        <v>148</v>
      </c>
      <c r="F27" s="9"/>
      <c r="G27" s="209"/>
      <c r="J27" s="24" t="s">
        <v>184</v>
      </c>
    </row>
    <row r="28" spans="1:12" ht="15.75" thickBot="1" x14ac:dyDescent="0.3">
      <c r="A28" s="1343"/>
      <c r="B28" s="39" t="s">
        <v>183</v>
      </c>
      <c r="C28" s="338" t="s">
        <v>412</v>
      </c>
      <c r="D28" s="36"/>
      <c r="E28" s="9"/>
      <c r="F28" s="9"/>
      <c r="G28" s="208" t="s">
        <v>91</v>
      </c>
      <c r="J28" s="162" t="s">
        <v>103</v>
      </c>
      <c r="K28" s="173"/>
      <c r="L28" s="173"/>
    </row>
    <row r="29" spans="1:12" ht="19.5" customHeight="1" thickBot="1" x14ac:dyDescent="0.3">
      <c r="A29" s="1344"/>
      <c r="B29" s="33" t="s">
        <v>182</v>
      </c>
      <c r="C29" s="339" t="s">
        <v>413</v>
      </c>
      <c r="D29" s="36"/>
      <c r="E29" s="9"/>
      <c r="F29" s="9"/>
      <c r="G29" s="208" t="s">
        <v>90</v>
      </c>
      <c r="J29" s="175" t="s">
        <v>181</v>
      </c>
      <c r="K29" s="173"/>
      <c r="L29" s="173"/>
    </row>
    <row r="30" spans="1:12" ht="14.65" customHeight="1" x14ac:dyDescent="0.25">
      <c r="A30" s="43" t="s">
        <v>180</v>
      </c>
      <c r="B30" s="86">
        <v>6</v>
      </c>
      <c r="C30" s="38" t="s">
        <v>51</v>
      </c>
      <c r="D30" s="36"/>
      <c r="E30" s="9"/>
      <c r="F30" s="9"/>
      <c r="G30" s="34"/>
      <c r="J30" s="163" t="s">
        <v>179</v>
      </c>
      <c r="K30" s="173"/>
      <c r="L30" s="173"/>
    </row>
    <row r="31" spans="1:12" ht="15.75" thickBot="1" x14ac:dyDescent="0.3">
      <c r="A31" s="42" t="s">
        <v>172</v>
      </c>
      <c r="B31" s="37" t="s">
        <v>178</v>
      </c>
      <c r="C31" s="341" t="s">
        <v>458</v>
      </c>
      <c r="D31" s="36"/>
      <c r="E31" s="35" t="s">
        <v>163</v>
      </c>
      <c r="F31" s="9"/>
      <c r="G31" s="34"/>
      <c r="J31" s="164" t="s">
        <v>177</v>
      </c>
      <c r="K31" s="173"/>
      <c r="L31" s="173"/>
    </row>
    <row r="32" spans="1:12" ht="15.75" thickBot="1" x14ac:dyDescent="0.3">
      <c r="A32" s="41"/>
      <c r="B32" s="37" t="s">
        <v>176</v>
      </c>
      <c r="C32" s="341" t="s">
        <v>408</v>
      </c>
      <c r="D32" s="36"/>
      <c r="E32" s="35" t="s">
        <v>164</v>
      </c>
      <c r="F32" s="9"/>
      <c r="G32" s="34"/>
      <c r="J32" s="22" t="s">
        <v>55</v>
      </c>
      <c r="K32" s="22"/>
      <c r="L32" s="17" t="s">
        <v>100</v>
      </c>
    </row>
    <row r="33" spans="1:17" ht="21.75" thickBot="1" x14ac:dyDescent="0.3">
      <c r="A33" s="40"/>
      <c r="B33" s="33" t="s">
        <v>175</v>
      </c>
      <c r="C33" s="336" t="s">
        <v>459</v>
      </c>
      <c r="D33" s="36"/>
      <c r="E33" s="35" t="s">
        <v>169</v>
      </c>
      <c r="F33" s="9"/>
      <c r="G33" s="34"/>
      <c r="I33" s="251" t="s">
        <v>174</v>
      </c>
      <c r="J33" s="276" t="s">
        <v>173</v>
      </c>
      <c r="K33" s="277"/>
      <c r="L33" s="278"/>
      <c r="M33" s="83" t="s">
        <v>250</v>
      </c>
      <c r="N33" s="1357" t="s">
        <v>253</v>
      </c>
      <c r="O33" s="1358"/>
      <c r="P33" s="1358"/>
      <c r="Q33" s="1359"/>
    </row>
    <row r="34" spans="1:17" ht="15" customHeight="1" x14ac:dyDescent="0.25">
      <c r="A34" s="1340" t="s">
        <v>172</v>
      </c>
      <c r="B34" s="86">
        <v>7</v>
      </c>
      <c r="C34" s="38" t="s">
        <v>52</v>
      </c>
      <c r="D34" s="36"/>
      <c r="E34" s="9"/>
      <c r="F34" s="9"/>
      <c r="G34" s="34"/>
      <c r="I34" s="27" t="s">
        <v>169</v>
      </c>
      <c r="J34" s="176" t="s">
        <v>54</v>
      </c>
      <c r="K34" s="185" t="s">
        <v>171</v>
      </c>
      <c r="L34" s="287" t="s">
        <v>360</v>
      </c>
      <c r="N34" s="1360" t="s">
        <v>255</v>
      </c>
      <c r="O34" s="1361"/>
      <c r="P34" s="1361"/>
      <c r="Q34" s="1362"/>
    </row>
    <row r="35" spans="1:17" ht="30" x14ac:dyDescent="0.25">
      <c r="A35" s="1341"/>
      <c r="B35" s="37" t="s">
        <v>170</v>
      </c>
      <c r="C35" s="343" t="s">
        <v>416</v>
      </c>
      <c r="D35" s="36"/>
      <c r="E35" s="35" t="s">
        <v>169</v>
      </c>
      <c r="F35" s="9"/>
      <c r="G35" s="34"/>
      <c r="I35" s="27"/>
      <c r="J35" s="178"/>
      <c r="K35" s="177" t="s">
        <v>168</v>
      </c>
      <c r="L35" s="286" t="s">
        <v>361</v>
      </c>
      <c r="N35" s="1363"/>
      <c r="O35" s="1364"/>
      <c r="P35" s="1364"/>
      <c r="Q35" s="1365"/>
    </row>
    <row r="36" spans="1:17" ht="26.25" thickBot="1" x14ac:dyDescent="0.3">
      <c r="A36" s="1342"/>
      <c r="B36" s="33" t="s">
        <v>167</v>
      </c>
      <c r="C36" s="344" t="s">
        <v>417</v>
      </c>
      <c r="D36" s="32"/>
      <c r="E36" s="31" t="s">
        <v>164</v>
      </c>
      <c r="F36" s="30"/>
      <c r="G36" s="29"/>
      <c r="I36" s="27"/>
      <c r="J36" s="178"/>
      <c r="K36" s="177" t="s">
        <v>166</v>
      </c>
      <c r="L36" s="286" t="s">
        <v>362</v>
      </c>
      <c r="N36" s="1363"/>
      <c r="O36" s="1364"/>
      <c r="P36" s="1364"/>
      <c r="Q36" s="1365"/>
    </row>
    <row r="37" spans="1:17" ht="30.75" customHeight="1" thickBot="1" x14ac:dyDescent="0.3">
      <c r="I37" s="28"/>
      <c r="J37" s="179"/>
      <c r="K37" s="177" t="s">
        <v>165</v>
      </c>
      <c r="L37" s="169" t="s">
        <v>59</v>
      </c>
      <c r="N37" s="1363"/>
      <c r="O37" s="1364"/>
      <c r="P37" s="1364"/>
      <c r="Q37" s="1365"/>
    </row>
    <row r="38" spans="1:17" ht="51" customHeight="1" thickBot="1" x14ac:dyDescent="0.3">
      <c r="B38" s="1403" t="s">
        <v>348</v>
      </c>
      <c r="C38" s="1404"/>
      <c r="I38" s="26" t="s">
        <v>164</v>
      </c>
      <c r="J38" s="170" t="s">
        <v>53</v>
      </c>
      <c r="K38" s="180"/>
      <c r="L38" s="181"/>
      <c r="N38" s="1366"/>
      <c r="O38" s="1367"/>
      <c r="P38" s="1367"/>
      <c r="Q38" s="1368"/>
    </row>
    <row r="39" spans="1:17" ht="45.75" thickBot="1" x14ac:dyDescent="0.3">
      <c r="B39" s="1399" t="s">
        <v>252</v>
      </c>
      <c r="C39" s="1400"/>
      <c r="D39" s="205"/>
      <c r="E39" s="205"/>
      <c r="F39" s="205"/>
      <c r="G39" s="205"/>
      <c r="I39" s="25" t="s">
        <v>163</v>
      </c>
      <c r="J39" s="170" t="s">
        <v>40</v>
      </c>
      <c r="K39" s="182"/>
      <c r="L39" s="183"/>
      <c r="N39" s="82"/>
      <c r="O39" s="82"/>
      <c r="P39" s="82"/>
      <c r="Q39" s="82"/>
    </row>
    <row r="40" spans="1:17" ht="30" customHeight="1" x14ac:dyDescent="0.25">
      <c r="A40" s="73"/>
      <c r="B40" s="245" t="s">
        <v>344</v>
      </c>
      <c r="C40" s="188" t="s">
        <v>418</v>
      </c>
      <c r="D40" s="9"/>
      <c r="E40" s="9"/>
      <c r="F40" s="248" t="s">
        <v>140</v>
      </c>
      <c r="G40" s="9"/>
      <c r="I40" s="26" t="s">
        <v>162</v>
      </c>
      <c r="J40" s="184" t="s">
        <v>41</v>
      </c>
      <c r="K40" s="185" t="s">
        <v>161</v>
      </c>
      <c r="L40" s="287" t="s">
        <v>355</v>
      </c>
      <c r="N40" s="82"/>
      <c r="O40" s="82"/>
      <c r="P40" s="82"/>
      <c r="Q40" s="82"/>
    </row>
    <row r="41" spans="1:17" ht="25.5" x14ac:dyDescent="0.25">
      <c r="A41" s="74"/>
      <c r="B41" s="80" t="s">
        <v>345</v>
      </c>
      <c r="C41" s="246" t="s">
        <v>419</v>
      </c>
      <c r="D41" s="9"/>
      <c r="E41" s="9"/>
      <c r="F41" s="248" t="s">
        <v>133</v>
      </c>
      <c r="G41" s="9"/>
      <c r="I41" s="206"/>
      <c r="J41" s="178"/>
      <c r="K41" s="177" t="s">
        <v>159</v>
      </c>
      <c r="L41" s="169" t="s">
        <v>158</v>
      </c>
      <c r="N41" s="82"/>
      <c r="O41" s="82"/>
      <c r="P41" s="82"/>
      <c r="Q41" s="82"/>
    </row>
    <row r="42" spans="1:17" ht="25.5" x14ac:dyDescent="0.25">
      <c r="A42" s="74"/>
      <c r="B42" s="245" t="s">
        <v>346</v>
      </c>
      <c r="C42" s="246" t="s">
        <v>420</v>
      </c>
      <c r="D42" s="9"/>
      <c r="E42" s="9"/>
      <c r="F42" s="248" t="s">
        <v>111</v>
      </c>
      <c r="G42" s="9"/>
      <c r="I42" s="251" t="s">
        <v>157</v>
      </c>
      <c r="J42" s="279" t="s">
        <v>156</v>
      </c>
      <c r="K42" s="280"/>
      <c r="L42" s="281"/>
      <c r="N42" s="82"/>
      <c r="O42" s="82"/>
      <c r="P42" s="82"/>
      <c r="Q42" s="82"/>
    </row>
    <row r="43" spans="1:17" ht="30" x14ac:dyDescent="0.25">
      <c r="A43" s="74"/>
      <c r="B43" s="81" t="s">
        <v>347</v>
      </c>
      <c r="C43" s="188" t="s">
        <v>421</v>
      </c>
      <c r="D43" s="9"/>
      <c r="E43" s="9"/>
      <c r="F43" s="248" t="s">
        <v>107</v>
      </c>
      <c r="G43" s="9"/>
      <c r="I43" s="1372" t="s">
        <v>155</v>
      </c>
      <c r="J43" s="176" t="s">
        <v>154</v>
      </c>
      <c r="K43" s="185" t="s">
        <v>153</v>
      </c>
      <c r="L43" s="287" t="s">
        <v>363</v>
      </c>
      <c r="N43" s="82"/>
      <c r="O43" s="82"/>
      <c r="P43" s="82"/>
      <c r="Q43" s="82"/>
    </row>
    <row r="44" spans="1:17" ht="32.25" customHeight="1" x14ac:dyDescent="0.25">
      <c r="A44" s="74"/>
      <c r="B44" s="1401"/>
      <c r="C44" s="1401"/>
      <c r="D44" s="1401"/>
      <c r="E44" s="1401"/>
      <c r="F44" s="1401"/>
      <c r="G44" s="1401"/>
      <c r="I44" s="1373"/>
      <c r="J44" s="178"/>
      <c r="K44" s="177" t="s">
        <v>152</v>
      </c>
      <c r="L44" s="286" t="s">
        <v>364</v>
      </c>
    </row>
    <row r="45" spans="1:17" ht="15" customHeight="1" x14ac:dyDescent="0.25">
      <c r="B45" s="81" t="s">
        <v>342</v>
      </c>
      <c r="C45" s="244" t="s">
        <v>460</v>
      </c>
      <c r="D45" s="9"/>
      <c r="E45" s="9"/>
      <c r="F45" s="245"/>
      <c r="G45" s="249" t="s">
        <v>386</v>
      </c>
      <c r="I45" s="1373"/>
      <c r="J45" s="178"/>
      <c r="K45" s="177" t="s">
        <v>151</v>
      </c>
      <c r="L45" s="286" t="s">
        <v>365</v>
      </c>
    </row>
    <row r="46" spans="1:17" ht="30" customHeight="1" x14ac:dyDescent="0.25">
      <c r="B46" s="81" t="s">
        <v>343</v>
      </c>
      <c r="C46" s="247" t="s">
        <v>422</v>
      </c>
      <c r="D46" s="9"/>
      <c r="E46" s="9"/>
      <c r="F46" s="245"/>
      <c r="G46" s="249" t="s">
        <v>92</v>
      </c>
      <c r="I46" s="1374"/>
      <c r="J46" s="179"/>
      <c r="K46" s="177" t="s">
        <v>150</v>
      </c>
      <c r="L46" s="169" t="s">
        <v>149</v>
      </c>
    </row>
    <row r="47" spans="1:17" ht="30" x14ac:dyDescent="0.25">
      <c r="I47" s="25" t="s">
        <v>148</v>
      </c>
      <c r="J47" s="188" t="s">
        <v>147</v>
      </c>
      <c r="K47" s="186" t="s">
        <v>146</v>
      </c>
      <c r="L47" s="187" t="s">
        <v>60</v>
      </c>
    </row>
    <row r="50" spans="2:17" ht="15.75" thickBot="1" x14ac:dyDescent="0.3">
      <c r="B50" s="149" t="s">
        <v>245</v>
      </c>
      <c r="C50" s="114"/>
      <c r="D50" s="114"/>
      <c r="E50" s="114"/>
      <c r="F50" s="114"/>
      <c r="J50" s="189" t="s">
        <v>145</v>
      </c>
      <c r="K50" s="173"/>
      <c r="L50" s="173"/>
    </row>
    <row r="51" spans="2:17" ht="15.75" thickBot="1" x14ac:dyDescent="0.3">
      <c r="B51" s="325">
        <v>26</v>
      </c>
      <c r="C51" s="326" t="s">
        <v>389</v>
      </c>
      <c r="D51" s="129"/>
      <c r="E51" s="327"/>
      <c r="F51" s="150"/>
      <c r="G51" s="93"/>
      <c r="H51" s="93"/>
      <c r="J51" s="162" t="s">
        <v>103</v>
      </c>
      <c r="K51" s="173"/>
      <c r="L51" s="173"/>
    </row>
    <row r="52" spans="2:17" x14ac:dyDescent="0.25">
      <c r="B52" s="328"/>
      <c r="C52" s="328"/>
      <c r="D52" s="328"/>
      <c r="E52" s="150"/>
      <c r="F52" s="150"/>
      <c r="G52" s="93"/>
      <c r="H52" s="93"/>
      <c r="J52" s="175" t="s">
        <v>144</v>
      </c>
      <c r="K52" s="173"/>
      <c r="L52" s="173"/>
    </row>
    <row r="53" spans="2:17" ht="15.75" thickBot="1" x14ac:dyDescent="0.3">
      <c r="B53" s="114"/>
      <c r="C53" s="114"/>
      <c r="D53" s="114"/>
      <c r="E53" s="114"/>
      <c r="F53" s="114"/>
      <c r="J53" s="190" t="s">
        <v>143</v>
      </c>
      <c r="K53" s="173"/>
      <c r="L53" s="173"/>
    </row>
    <row r="54" spans="2:17" ht="15.75" thickBot="1" x14ac:dyDescent="0.3">
      <c r="B54" s="114"/>
      <c r="C54" s="114"/>
      <c r="D54" s="114"/>
      <c r="E54" s="114"/>
      <c r="F54" s="114"/>
      <c r="I54" s="23"/>
      <c r="J54" s="22" t="s">
        <v>55</v>
      </c>
      <c r="K54" s="22"/>
      <c r="L54" s="19" t="s">
        <v>100</v>
      </c>
    </row>
    <row r="55" spans="2:17" ht="21" x14ac:dyDescent="0.25">
      <c r="B55" s="114"/>
      <c r="C55" s="114"/>
      <c r="D55" s="114"/>
      <c r="E55" s="114"/>
      <c r="F55" s="114"/>
      <c r="I55" s="348" t="s">
        <v>142</v>
      </c>
      <c r="J55" s="282" t="s">
        <v>141</v>
      </c>
      <c r="K55" s="280"/>
      <c r="L55" s="281"/>
      <c r="M55" s="83" t="s">
        <v>250</v>
      </c>
      <c r="N55" s="1351" t="s">
        <v>253</v>
      </c>
      <c r="O55" s="1352"/>
      <c r="P55" s="1352"/>
      <c r="Q55" s="1353"/>
    </row>
    <row r="56" spans="2:17" ht="15.75" customHeight="1" thickBot="1" x14ac:dyDescent="0.3">
      <c r="B56" s="153" t="s">
        <v>319</v>
      </c>
      <c r="C56" s="114"/>
      <c r="D56" s="114"/>
      <c r="E56" s="114"/>
      <c r="F56" s="114"/>
      <c r="I56" s="1376" t="s">
        <v>140</v>
      </c>
      <c r="J56" s="1379" t="s">
        <v>61</v>
      </c>
      <c r="K56" s="194" t="s">
        <v>139</v>
      </c>
      <c r="L56" s="288" t="s">
        <v>366</v>
      </c>
      <c r="N56" s="1360" t="s">
        <v>256</v>
      </c>
      <c r="O56" s="1361"/>
      <c r="P56" s="1361"/>
      <c r="Q56" s="1362"/>
    </row>
    <row r="57" spans="2:17" ht="14.65" customHeight="1" x14ac:dyDescent="0.25">
      <c r="B57" s="1405" t="s">
        <v>461</v>
      </c>
      <c r="C57" s="1406"/>
      <c r="D57" s="1406"/>
      <c r="E57" s="1407"/>
      <c r="F57" s="114"/>
      <c r="I57" s="1377"/>
      <c r="J57" s="1380"/>
      <c r="K57" s="191" t="s">
        <v>138</v>
      </c>
      <c r="L57" s="187" t="s">
        <v>137</v>
      </c>
      <c r="N57" s="1363"/>
      <c r="O57" s="1364"/>
      <c r="P57" s="1364"/>
      <c r="Q57" s="1365"/>
    </row>
    <row r="58" spans="2:17" x14ac:dyDescent="0.25">
      <c r="B58" s="1408"/>
      <c r="C58" s="1409"/>
      <c r="D58" s="1409"/>
      <c r="E58" s="1410"/>
      <c r="F58" s="114"/>
      <c r="I58" s="21" t="s">
        <v>136</v>
      </c>
      <c r="J58" s="192" t="s">
        <v>135</v>
      </c>
      <c r="K58" s="191" t="s">
        <v>134</v>
      </c>
      <c r="L58" s="187" t="s">
        <v>62</v>
      </c>
      <c r="N58" s="1363"/>
      <c r="O58" s="1364"/>
      <c r="P58" s="1364"/>
      <c r="Q58" s="1365"/>
    </row>
    <row r="59" spans="2:17" x14ac:dyDescent="0.25">
      <c r="B59" s="1408"/>
      <c r="C59" s="1409"/>
      <c r="D59" s="1409"/>
      <c r="E59" s="1410"/>
      <c r="F59" s="114"/>
      <c r="I59" s="1375" t="s">
        <v>133</v>
      </c>
      <c r="J59" s="1378" t="s">
        <v>36</v>
      </c>
      <c r="K59" s="191" t="s">
        <v>132</v>
      </c>
      <c r="L59" s="285" t="s">
        <v>351</v>
      </c>
      <c r="N59" s="1363"/>
      <c r="O59" s="1364"/>
      <c r="P59" s="1364"/>
      <c r="Q59" s="1365"/>
    </row>
    <row r="60" spans="2:17" x14ac:dyDescent="0.25">
      <c r="B60" s="1408"/>
      <c r="C60" s="1409"/>
      <c r="D60" s="1409"/>
      <c r="E60" s="1410"/>
      <c r="F60" s="114"/>
      <c r="I60" s="1376"/>
      <c r="J60" s="1379"/>
      <c r="K60" s="191" t="s">
        <v>131</v>
      </c>
      <c r="L60" s="285" t="s">
        <v>367</v>
      </c>
      <c r="N60" s="1363"/>
      <c r="O60" s="1364"/>
      <c r="P60" s="1364"/>
      <c r="Q60" s="1365"/>
    </row>
    <row r="61" spans="2:17" ht="15.75" thickBot="1" x14ac:dyDescent="0.3">
      <c r="B61" s="1411"/>
      <c r="C61" s="1412"/>
      <c r="D61" s="1412"/>
      <c r="E61" s="1413"/>
      <c r="F61" s="114"/>
      <c r="I61" s="1376"/>
      <c r="J61" s="1379"/>
      <c r="K61" s="191" t="s">
        <v>130</v>
      </c>
      <c r="L61" s="187" t="s">
        <v>123</v>
      </c>
      <c r="N61" s="1363"/>
      <c r="O61" s="1364"/>
      <c r="P61" s="1364"/>
      <c r="Q61" s="1365"/>
    </row>
    <row r="62" spans="2:17" x14ac:dyDescent="0.25">
      <c r="B62" s="151"/>
      <c r="C62" s="114"/>
      <c r="D62" s="152"/>
      <c r="E62" s="114"/>
      <c r="F62" s="114"/>
      <c r="I62" s="1377"/>
      <c r="J62" s="1380"/>
      <c r="K62" s="191" t="s">
        <v>129</v>
      </c>
      <c r="L62" s="187" t="s">
        <v>121</v>
      </c>
      <c r="N62" s="1363"/>
      <c r="O62" s="1364"/>
      <c r="P62" s="1364"/>
      <c r="Q62" s="1365"/>
    </row>
    <row r="63" spans="2:17" ht="30.75" customHeight="1" x14ac:dyDescent="0.25">
      <c r="B63" s="149" t="s">
        <v>252</v>
      </c>
      <c r="C63" s="284"/>
      <c r="D63" s="284"/>
      <c r="E63" s="284"/>
      <c r="F63" s="150"/>
      <c r="G63" s="93"/>
      <c r="H63" s="93"/>
      <c r="I63" s="1375" t="s">
        <v>128</v>
      </c>
      <c r="J63" s="1378" t="s">
        <v>127</v>
      </c>
      <c r="K63" s="191" t="s">
        <v>126</v>
      </c>
      <c r="L63" s="285" t="s">
        <v>368</v>
      </c>
      <c r="N63" s="1363"/>
      <c r="O63" s="1364"/>
      <c r="P63" s="1364"/>
      <c r="Q63" s="1365"/>
    </row>
    <row r="64" spans="2:17" x14ac:dyDescent="0.25">
      <c r="B64" s="325">
        <v>6</v>
      </c>
      <c r="C64" s="326" t="s">
        <v>444</v>
      </c>
      <c r="D64" s="331"/>
      <c r="E64" s="150"/>
      <c r="F64" s="150"/>
      <c r="G64" s="93"/>
      <c r="H64" s="93"/>
      <c r="I64" s="1376"/>
      <c r="J64" s="1379"/>
      <c r="K64" s="191" t="s">
        <v>125</v>
      </c>
      <c r="L64" s="285" t="s">
        <v>369</v>
      </c>
      <c r="N64" s="1363"/>
      <c r="O64" s="1364"/>
      <c r="P64" s="1364"/>
      <c r="Q64" s="1365"/>
    </row>
    <row r="65" spans="2:17" x14ac:dyDescent="0.25">
      <c r="B65" s="330" t="s">
        <v>390</v>
      </c>
      <c r="C65" s="129"/>
      <c r="D65" s="331"/>
      <c r="E65" s="150"/>
      <c r="F65" s="150"/>
      <c r="G65" s="93"/>
      <c r="H65" s="93"/>
      <c r="I65" s="1376"/>
      <c r="J65" s="1379"/>
      <c r="K65" s="191" t="s">
        <v>124</v>
      </c>
      <c r="L65" s="285" t="s">
        <v>370</v>
      </c>
      <c r="N65" s="1363"/>
      <c r="O65" s="1364"/>
      <c r="P65" s="1364"/>
      <c r="Q65" s="1365"/>
    </row>
    <row r="66" spans="2:17" ht="15.75" thickBot="1" x14ac:dyDescent="0.3">
      <c r="B66" s="329">
        <v>53</v>
      </c>
      <c r="C66" s="326" t="s">
        <v>445</v>
      </c>
      <c r="D66" s="331"/>
      <c r="E66" s="150"/>
      <c r="I66" s="1377"/>
      <c r="J66" s="1380"/>
      <c r="K66" s="191" t="s">
        <v>122</v>
      </c>
      <c r="L66" s="187" t="s">
        <v>121</v>
      </c>
      <c r="N66" s="1369"/>
      <c r="O66" s="1370"/>
      <c r="P66" s="1370"/>
      <c r="Q66" s="1371"/>
    </row>
    <row r="67" spans="2:17" ht="30" x14ac:dyDescent="0.25">
      <c r="B67" s="284"/>
      <c r="C67" s="284"/>
      <c r="D67" s="284"/>
      <c r="E67" s="284"/>
      <c r="I67" s="21" t="s">
        <v>120</v>
      </c>
      <c r="J67" s="192" t="s">
        <v>119</v>
      </c>
      <c r="K67" s="191" t="s">
        <v>118</v>
      </c>
      <c r="L67" s="187" t="s">
        <v>63</v>
      </c>
    </row>
    <row r="68" spans="2:17" ht="30.75" customHeight="1" x14ac:dyDescent="0.25">
      <c r="B68" s="1402"/>
      <c r="C68" s="1402"/>
      <c r="D68" s="1402"/>
      <c r="E68" s="1402"/>
      <c r="I68" s="1375" t="s">
        <v>117</v>
      </c>
      <c r="J68" s="1378" t="s">
        <v>44</v>
      </c>
      <c r="K68" s="191" t="s">
        <v>116</v>
      </c>
      <c r="L68" s="285" t="s">
        <v>371</v>
      </c>
    </row>
    <row r="69" spans="2:17" ht="30" x14ac:dyDescent="0.25">
      <c r="I69" s="1376"/>
      <c r="J69" s="1379"/>
      <c r="K69" s="191" t="s">
        <v>115</v>
      </c>
      <c r="L69" s="285" t="s">
        <v>372</v>
      </c>
    </row>
    <row r="70" spans="2:17" x14ac:dyDescent="0.25">
      <c r="B70" s="205"/>
      <c r="I70" s="1376"/>
      <c r="J70" s="1379"/>
      <c r="K70" s="191" t="s">
        <v>114</v>
      </c>
      <c r="L70" s="285" t="s">
        <v>373</v>
      </c>
    </row>
    <row r="71" spans="2:17" x14ac:dyDescent="0.25">
      <c r="I71" s="1377"/>
      <c r="J71" s="1380"/>
      <c r="K71" s="191" t="s">
        <v>113</v>
      </c>
      <c r="L71" s="187" t="s">
        <v>112</v>
      </c>
    </row>
    <row r="72" spans="2:17" ht="45" x14ac:dyDescent="0.25">
      <c r="I72" s="20" t="s">
        <v>111</v>
      </c>
      <c r="J72" s="192" t="s">
        <v>65</v>
      </c>
      <c r="K72" s="191" t="s">
        <v>110</v>
      </c>
      <c r="L72" s="187" t="s">
        <v>64</v>
      </c>
    </row>
    <row r="73" spans="2:17" x14ac:dyDescent="0.25">
      <c r="I73" s="21" t="s">
        <v>109</v>
      </c>
      <c r="J73" s="1396" t="s">
        <v>108</v>
      </c>
      <c r="K73" s="1397"/>
      <c r="L73" s="1398"/>
    </row>
    <row r="74" spans="2:17" ht="30" x14ac:dyDescent="0.25">
      <c r="I74" s="20" t="s">
        <v>107</v>
      </c>
      <c r="J74" s="204" t="s">
        <v>39</v>
      </c>
      <c r="K74" s="194" t="s">
        <v>106</v>
      </c>
      <c r="L74" s="288" t="s">
        <v>374</v>
      </c>
    </row>
    <row r="75" spans="2:17" ht="30" x14ac:dyDescent="0.25">
      <c r="I75" s="21" t="s">
        <v>105</v>
      </c>
      <c r="J75" s="192" t="s">
        <v>104</v>
      </c>
      <c r="K75" s="191" t="s">
        <v>385</v>
      </c>
      <c r="L75" s="187" t="s">
        <v>66</v>
      </c>
    </row>
    <row r="78" spans="2:17" ht="15.75" thickBot="1" x14ac:dyDescent="0.3">
      <c r="J78" s="195" t="s">
        <v>4</v>
      </c>
      <c r="K78" s="173"/>
      <c r="L78" s="173"/>
    </row>
    <row r="79" spans="2:17" ht="15.75" thickBot="1" x14ac:dyDescent="0.3">
      <c r="J79" s="162" t="s">
        <v>103</v>
      </c>
      <c r="K79" s="173"/>
      <c r="L79" s="173"/>
    </row>
    <row r="80" spans="2:17" x14ac:dyDescent="0.25">
      <c r="J80" s="196" t="s">
        <v>102</v>
      </c>
      <c r="K80" s="173"/>
      <c r="L80" s="173"/>
    </row>
    <row r="81" spans="9:17" ht="15.75" thickBot="1" x14ac:dyDescent="0.3">
      <c r="J81" s="164" t="s">
        <v>101</v>
      </c>
      <c r="K81" s="173"/>
      <c r="L81" s="173"/>
    </row>
    <row r="82" spans="9:17" ht="15.75" thickBot="1" x14ac:dyDescent="0.3">
      <c r="J82" s="19" t="s">
        <v>55</v>
      </c>
      <c r="K82" s="18"/>
      <c r="L82" s="19" t="s">
        <v>100</v>
      </c>
    </row>
    <row r="83" spans="9:17" ht="21" x14ac:dyDescent="0.25">
      <c r="I83" s="207" t="s">
        <v>99</v>
      </c>
      <c r="J83" s="283" t="s">
        <v>98</v>
      </c>
      <c r="K83" s="252"/>
      <c r="L83" s="253"/>
      <c r="M83" s="83" t="s">
        <v>250</v>
      </c>
      <c r="N83" s="1387" t="s">
        <v>257</v>
      </c>
      <c r="O83" s="1388"/>
      <c r="P83" s="1388"/>
      <c r="Q83" s="1389"/>
    </row>
    <row r="84" spans="9:17" ht="45" x14ac:dyDescent="0.25">
      <c r="I84" s="346" t="s">
        <v>386</v>
      </c>
      <c r="J84" s="324" t="s">
        <v>387</v>
      </c>
      <c r="K84" s="200" t="s">
        <v>97</v>
      </c>
      <c r="L84" s="289" t="s">
        <v>375</v>
      </c>
      <c r="N84" s="1381" t="s">
        <v>332</v>
      </c>
      <c r="O84" s="1382"/>
      <c r="P84" s="1382"/>
      <c r="Q84" s="1383"/>
    </row>
    <row r="85" spans="9:17" ht="30" x14ac:dyDescent="0.25">
      <c r="I85" s="347"/>
      <c r="J85" s="173"/>
      <c r="K85" s="202" t="s">
        <v>96</v>
      </c>
      <c r="L85" s="181" t="s">
        <v>95</v>
      </c>
      <c r="N85" s="1390"/>
      <c r="O85" s="1391"/>
      <c r="P85" s="1391"/>
      <c r="Q85" s="1392"/>
    </row>
    <row r="86" spans="9:17" ht="16.5" customHeight="1" x14ac:dyDescent="0.25">
      <c r="I86" s="207" t="s">
        <v>94</v>
      </c>
      <c r="J86" s="345" t="s">
        <v>93</v>
      </c>
      <c r="K86" s="252"/>
      <c r="L86" s="253"/>
      <c r="N86" s="1381" t="s">
        <v>333</v>
      </c>
      <c r="O86" s="1382"/>
      <c r="P86" s="1382"/>
      <c r="Q86" s="1383"/>
    </row>
    <row r="87" spans="9:17" ht="30" x14ac:dyDescent="0.25">
      <c r="I87" s="16" t="s">
        <v>92</v>
      </c>
      <c r="J87" s="415" t="s">
        <v>37</v>
      </c>
      <c r="K87" s="203"/>
      <c r="L87" s="201"/>
      <c r="N87" s="1390"/>
      <c r="O87" s="1391"/>
      <c r="P87" s="1391"/>
      <c r="Q87" s="1392"/>
    </row>
    <row r="88" spans="9:17" ht="30" x14ac:dyDescent="0.25">
      <c r="I88" s="15" t="s">
        <v>91</v>
      </c>
      <c r="J88" s="198" t="s">
        <v>38</v>
      </c>
      <c r="K88" s="197"/>
      <c r="L88" s="181"/>
      <c r="N88" s="1381" t="s">
        <v>334</v>
      </c>
      <c r="O88" s="1382"/>
      <c r="P88" s="1382"/>
      <c r="Q88" s="1383"/>
    </row>
    <row r="89" spans="9:17" ht="15.75" thickBot="1" x14ac:dyDescent="0.3">
      <c r="I89" s="1345" t="s">
        <v>90</v>
      </c>
      <c r="J89" s="1348" t="s">
        <v>89</v>
      </c>
      <c r="K89" s="199" t="s">
        <v>88</v>
      </c>
      <c r="L89" s="290" t="s">
        <v>376</v>
      </c>
      <c r="N89" s="1384"/>
      <c r="O89" s="1385"/>
      <c r="P89" s="1385"/>
      <c r="Q89" s="1386"/>
    </row>
    <row r="90" spans="9:17" x14ac:dyDescent="0.25">
      <c r="I90" s="1346"/>
      <c r="J90" s="1349"/>
      <c r="K90" s="199" t="s">
        <v>87</v>
      </c>
      <c r="L90" s="290" t="s">
        <v>377</v>
      </c>
    </row>
    <row r="91" spans="9:17" ht="45" x14ac:dyDescent="0.25">
      <c r="I91" s="1346"/>
      <c r="J91" s="1349"/>
      <c r="K91" s="199" t="s">
        <v>86</v>
      </c>
      <c r="L91" s="290" t="s">
        <v>378</v>
      </c>
    </row>
    <row r="92" spans="9:17" x14ac:dyDescent="0.25">
      <c r="I92" s="1346"/>
      <c r="J92" s="1349"/>
      <c r="K92" s="199" t="s">
        <v>85</v>
      </c>
      <c r="L92" s="290" t="s">
        <v>379</v>
      </c>
    </row>
    <row r="93" spans="9:17" x14ac:dyDescent="0.25">
      <c r="I93" s="1346"/>
      <c r="J93" s="1349"/>
      <c r="K93" s="199" t="s">
        <v>84</v>
      </c>
      <c r="L93" s="290" t="s">
        <v>380</v>
      </c>
    </row>
    <row r="94" spans="9:17" x14ac:dyDescent="0.25">
      <c r="I94" s="1347"/>
      <c r="J94" s="1350"/>
      <c r="K94" s="199" t="s">
        <v>83</v>
      </c>
      <c r="L94" s="187" t="s">
        <v>82</v>
      </c>
    </row>
  </sheetData>
  <mergeCells count="47">
    <mergeCell ref="B1:C1"/>
    <mergeCell ref="D1:G1"/>
    <mergeCell ref="K1:M1"/>
    <mergeCell ref="D2:G2"/>
    <mergeCell ref="B2:C2"/>
    <mergeCell ref="O1:Q1"/>
    <mergeCell ref="I68:I71"/>
    <mergeCell ref="J68:J71"/>
    <mergeCell ref="O2:Q2"/>
    <mergeCell ref="O3:Q3"/>
    <mergeCell ref="J9:J10"/>
    <mergeCell ref="N9:Q11"/>
    <mergeCell ref="J14:J19"/>
    <mergeCell ref="J11:J12"/>
    <mergeCell ref="J21:J22"/>
    <mergeCell ref="L9:L10"/>
    <mergeCell ref="N86:Q87"/>
    <mergeCell ref="J23:L23"/>
    <mergeCell ref="J73:L73"/>
    <mergeCell ref="J56:J57"/>
    <mergeCell ref="B39:C39"/>
    <mergeCell ref="B44:G44"/>
    <mergeCell ref="B68:E68"/>
    <mergeCell ref="B38:C38"/>
    <mergeCell ref="B57:E61"/>
    <mergeCell ref="I89:I94"/>
    <mergeCell ref="J89:J94"/>
    <mergeCell ref="N55:Q55"/>
    <mergeCell ref="N8:Q8"/>
    <mergeCell ref="N33:Q33"/>
    <mergeCell ref="N34:Q38"/>
    <mergeCell ref="N56:Q66"/>
    <mergeCell ref="I43:I46"/>
    <mergeCell ref="I59:I62"/>
    <mergeCell ref="J59:J62"/>
    <mergeCell ref="I63:I66"/>
    <mergeCell ref="J63:J66"/>
    <mergeCell ref="I56:I57"/>
    <mergeCell ref="N88:Q89"/>
    <mergeCell ref="N83:Q83"/>
    <mergeCell ref="N84:Q85"/>
    <mergeCell ref="A3:A7"/>
    <mergeCell ref="A8:A16"/>
    <mergeCell ref="A17:A20"/>
    <mergeCell ref="A24:A29"/>
    <mergeCell ref="A34:A36"/>
    <mergeCell ref="A22:A23"/>
  </mergeCells>
  <dataValidations xWindow="1594" yWindow="877" count="31">
    <dataValidation allowBlank="1" showInputMessage="1" showErrorMessage="1" promptTitle="Design, innovation et créativité" prompt="Imaginer des solutions pour produire des objets et des éléments de programmes informatiques en réponse au besoin." sqref="D16 D14 D19 D6"/>
    <dataValidation allowBlank="1" showInputMessage="1" showErrorMessage="1" promptTitle="Modélisation simulation OT" prompt="Utiliser une modélisation pour comprendre, formaliser, partager, construire, investiguer, prouver." sqref="F43"/>
    <dataValidation allowBlank="1" showInputMessage="1" showErrorMessage="1" promptTitle="Modélisation simulation OT" prompt="Respecter une procédure de travail garantissant un résultat en respectant les règles de sécurité et d’utilisation des outils mis à disposition." sqref="F40"/>
    <dataValidation allowBlank="1" showInputMessage="1" showErrorMessage="1" promptTitle="Modélisation simulation OT" prompt="Interpréter des résultats expérimentaux, en tirer une conclusion et la communiquer en argumentant." sqref="F42"/>
    <dataValidation allowBlank="1" showInputMessage="1" showErrorMessage="1" promptTitle="Modélisation simulation OT" prompt="Analyser le fonctionnement et la structure d’un objet, identifier les entrées et sorties." sqref="F41"/>
    <dataValidation allowBlank="1" showInputMessage="1" showErrorMessage="1" promptTitle="Informatique et programmation" prompt="Analyser le fonctionnement et la structure d’un objet" sqref="G45"/>
    <dataValidation allowBlank="1" showInputMessage="1" showErrorMessage="1" promptTitle="Modélisation simulation OT" prompt="Simuler numériquement la structure et/ou le comportement d’un objet. Interpréter le comportement de l’objet technique et le communiquer en argumentant." sqref="F25"/>
    <dataValidation allowBlank="1" showInputMessage="1" showErrorMessage="1" promptTitle="Design, innovation et créativité" prompt="Imaginer, synthétiser et formaliser une procédure, un protocole." sqref="D4"/>
    <dataValidation allowBlank="1" showInputMessage="1" showErrorMessage="1" promptTitle="Design, innovation et créativité" prompt="Identifier les conditions, contraintes (normes et règlements) et ressources correspondantes, qualifier et quantifier simplement les performances d’un objet technique existant ou à créer." sqref="D12"/>
    <dataValidation allowBlank="1" showInputMessage="1" showErrorMessage="1" promptTitle="Design, création et innovation" prompt="Identifier un besoin (biens matériels ou services) et énoncer un problème technique. _x000a_Identifier les conditions, contraintes (normes, réglementats) et ressources correspondantes, qualifier simplement les performances d'un OT éxistant ou à créer._x000a__x000a_" sqref="D10"/>
    <dataValidation allowBlank="1" showInputMessage="1" showErrorMessage="1" promptTitle="Design, innovation et créativité" prompt="Réaliser, de manière collaborative, le prototype d’un objet pour valider une solution" sqref="D15"/>
    <dataValidation allowBlank="1" showInputMessage="1" showErrorMessage="1" promptTitle="Design, innovation et créativité" prompt="Organiser, structurer et stocker des ressources numériques." sqref="D26"/>
    <dataValidation allowBlank="1" showInputMessage="1" showErrorMessage="1" promptTitle="Design, innovation et créativité" prompt="Présenter à l’oral et à l’aide de supports numériques multimédia des solutions techniques au moment des revues de projet." sqref="D20"/>
    <dataValidation allowBlank="1" showInputMessage="1" showErrorMessage="1" promptTitle="OT, Changts  induits société" sqref="D11"/>
    <dataValidation allowBlank="1" showInputMessage="1" showErrorMessage="1" promptTitle="OT, Changts  induits société" prompt="Exprimer sa pensée à l’aide d’outils de description adaptés : croquis, schémas, graphes, diagrammes, tableaux. " sqref="E18"/>
    <dataValidation allowBlank="1" showInputMessage="1" showErrorMessage="1" promptTitle="OT, Changts  induits société" prompt="Lire, utiliser et produire, à l’aide d’outils de représentation numérique, des choix de solutions sous forme de dessins ou de schémas." sqref="E19 E27"/>
    <dataValidation allowBlank="1" showInputMessage="1" showErrorMessage="1" promptTitle="OT, Changts  induits société" prompt="Élaborer un document qui synthétise ces comparaisons et ces commentaires." sqref="E22"/>
    <dataValidation allowBlank="1" showInputMessage="1" showErrorMessage="1" promptTitle="OT, Changts  induits société" prompt="Comparer et commenter les évolutions des objets en articulant différents points de vue : fonctionnel, structurel, environnemental, technique, scientifique, social, historique, économique." sqref="E31"/>
    <dataValidation allowBlank="1" showInputMessage="1" showErrorMessage="1" promptTitle="OT, Changts  induits société" prompt="Comparer et commenter les évolutions des objets en articulant différents points de vue : fonctionnel, structurel, environnemental, technique, scientifique, social, historique, économique." sqref="E36"/>
    <dataValidation allowBlank="1" showInputMessage="1" showErrorMessage="1" promptTitle="OT, Changts  induits société" prompt="Comparer et commenter les évolutions des objets et systèmes" sqref="E32"/>
    <dataValidation allowBlank="1" showInputMessage="1" showErrorMessage="1" promptTitle="OT, Changts  induits société" prompt="Regrouper des objets en familles et lignées." sqref="E33 E35"/>
    <dataValidation allowBlank="1" showInputMessage="1" showErrorMessage="1" promptTitle="Modélisation simulation OT" prompt="Mesurer des grandeurs de manière directe ou indirecte. " sqref="F5"/>
    <dataValidation allowBlank="1" showInputMessage="1" showErrorMessage="1" promptTitle="Modélisation simulation OT" prompt="Identifier le(s) matériau(x), les flux d’énergie et d’information sur un objet et décrire les transformations qui s’opèrent." sqref="F11"/>
    <dataValidation allowBlank="1" showInputMessage="1" showErrorMessage="1" promptTitle="Modélisation simulation OT" prompt="Associer des solutions techniques à des fonctions." sqref="F13"/>
    <dataValidation allowBlank="1" showInputMessage="1" showErrorMessage="1" promptTitle="Modélisation simulation OT" prompt="Décrire, en utilisant les outils et langages de descriptions adaptés, le fonctionnement, la structure et le comportement des objets." sqref="F22"/>
    <dataValidation allowBlank="1" showInputMessage="1" showErrorMessage="1" promptTitle="Informatique et programmation" prompt="Écrire, mettre au point (tester, corriger) et exécuter un programme commandant un système réel et vérifier le comportement attendu." sqref="G16 G28"/>
    <dataValidation allowBlank="1" showInputMessage="1" showErrorMessage="1" promptTitle="Informatique et programmation" prompt="Écrire un programme dans lequel des actions sont déclenchées par des événements extérieurs." sqref="G23 G29"/>
    <dataValidation allowBlank="1" showInputMessage="1" showErrorMessage="1" promptTitle="Design, innovation et créativité" prompt="Participer à l’organisation de projets, la définition des rôles, la planification (se projeter et anticiper) et aux revues de projet." sqref="D7"/>
    <dataValidation allowBlank="1" showInputMessage="1" showErrorMessage="1" promptTitle="Modélisation simulation OT" prompt="Respecter une procédure de travail garantissant un résultat en respectant les règles de sécurité et d’utilisation des outils mis à disposition." sqref="F15 F4"/>
    <dataValidation allowBlank="1" showInputMessage="1" showErrorMessage="1" promptTitle="Informatique et programmation" prompt="Analyser le comportement attendu d’un système réel et décomposer le problème posé en sous-problèmes afin de structurer un programme de commande." sqref="G46"/>
    <dataValidation allowBlank="1" showInputMessage="1" showErrorMessage="1" promptTitle="Design, création et innovation" prompt="Identifier un besoin (biens matériels ou services) et énoncer un problème technique. _x000a_Identifier les conditions, contraintes (normes, réglementats) et ressources correspondantes, qualifier simplement les performances d'un OT existant ou à créer._x000a__x000a_" sqref="D9"/>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BC119"/>
  <sheetViews>
    <sheetView topLeftCell="A2" zoomScale="75" zoomScaleNormal="75" workbookViewId="0">
      <selection activeCell="F30" sqref="F30"/>
    </sheetView>
  </sheetViews>
  <sheetFormatPr baseColWidth="10" defaultColWidth="11.28515625" defaultRowHeight="15" x14ac:dyDescent="0.25"/>
  <cols>
    <col min="1" max="1" width="34.85546875" style="133" customWidth="1"/>
    <col min="2" max="2" width="83.28515625" style="114" customWidth="1"/>
    <col min="3" max="3" width="7.28515625" style="134" customWidth="1"/>
    <col min="4" max="4" width="7.28515625" style="114" customWidth="1"/>
    <col min="5" max="5" width="3.28515625" style="114" customWidth="1"/>
    <col min="6" max="9" width="10.7109375" style="134" customWidth="1"/>
    <col min="10" max="10" width="10.7109375" style="266" customWidth="1"/>
    <col min="11" max="11" width="13.140625" style="266" customWidth="1"/>
    <col min="12" max="13" width="10.7109375" style="266" customWidth="1"/>
    <col min="14" max="17" width="10.7109375" style="134" customWidth="1"/>
    <col min="18" max="27" width="10.7109375" style="114" customWidth="1"/>
    <col min="28" max="30" width="10.7109375" style="134" customWidth="1"/>
    <col min="31" max="32" width="10.7109375" style="266" customWidth="1"/>
    <col min="33" max="39" width="10.7109375" style="134" customWidth="1"/>
    <col min="43" max="53" width="7.85546875" style="134" customWidth="1"/>
    <col min="54" max="16384" width="11.28515625" style="114"/>
  </cols>
  <sheetData>
    <row r="1" spans="1:55" ht="297" customHeight="1" x14ac:dyDescent="0.25">
      <c r="A1" s="274"/>
      <c r="B1" s="141" t="s">
        <v>301</v>
      </c>
      <c r="C1" s="333" t="s">
        <v>393</v>
      </c>
      <c r="D1" s="137" t="s">
        <v>259</v>
      </c>
      <c r="E1" s="138" t="s">
        <v>69</v>
      </c>
      <c r="F1" s="112" t="s">
        <v>281</v>
      </c>
      <c r="G1" s="112" t="s">
        <v>44</v>
      </c>
      <c r="H1" s="214" t="s">
        <v>282</v>
      </c>
      <c r="I1" s="214" t="s">
        <v>284</v>
      </c>
      <c r="J1" s="263" t="s">
        <v>61</v>
      </c>
      <c r="K1" s="263" t="s">
        <v>36</v>
      </c>
      <c r="L1" s="263" t="s">
        <v>65</v>
      </c>
      <c r="M1" s="264" t="s">
        <v>39</v>
      </c>
      <c r="N1" s="213" t="s">
        <v>283</v>
      </c>
      <c r="O1" s="213" t="s">
        <v>285</v>
      </c>
      <c r="P1" s="212" t="s">
        <v>286</v>
      </c>
      <c r="Q1" s="212" t="s">
        <v>135</v>
      </c>
      <c r="R1" s="213" t="s">
        <v>287</v>
      </c>
      <c r="S1" s="213" t="s">
        <v>288</v>
      </c>
      <c r="T1" s="213" t="s">
        <v>289</v>
      </c>
      <c r="U1" s="213" t="s">
        <v>290</v>
      </c>
      <c r="V1" s="213" t="s">
        <v>291</v>
      </c>
      <c r="W1" s="213" t="s">
        <v>47</v>
      </c>
      <c r="X1" s="213" t="s">
        <v>292</v>
      </c>
      <c r="Y1" s="213" t="s">
        <v>293</v>
      </c>
      <c r="Z1" s="212" t="s">
        <v>294</v>
      </c>
      <c r="AA1" s="213" t="s">
        <v>50</v>
      </c>
      <c r="AB1" s="213" t="s">
        <v>295</v>
      </c>
      <c r="AC1" s="213" t="s">
        <v>296</v>
      </c>
      <c r="AD1" s="213" t="s">
        <v>297</v>
      </c>
      <c r="AE1" s="264" t="s">
        <v>98</v>
      </c>
      <c r="AF1" s="264" t="s">
        <v>37</v>
      </c>
      <c r="AG1" s="213" t="s">
        <v>177</v>
      </c>
      <c r="AH1" s="212" t="s">
        <v>298</v>
      </c>
      <c r="AI1" s="212" t="s">
        <v>463</v>
      </c>
      <c r="AJ1" s="219" t="s">
        <v>54</v>
      </c>
      <c r="AK1" s="214" t="s">
        <v>53</v>
      </c>
      <c r="AL1" s="215"/>
      <c r="AM1" s="215"/>
      <c r="AQ1" s="216"/>
      <c r="AR1" s="217"/>
      <c r="AS1" s="218"/>
      <c r="AT1" s="210"/>
      <c r="AU1" s="210"/>
      <c r="AV1" s="210"/>
      <c r="AW1" s="211"/>
      <c r="AX1" s="210"/>
      <c r="AY1" s="210"/>
      <c r="AZ1" s="210"/>
      <c r="BA1" s="210"/>
    </row>
    <row r="2" spans="1:55" x14ac:dyDescent="0.25">
      <c r="A2" s="115" t="s">
        <v>42</v>
      </c>
      <c r="B2" s="116" t="s">
        <v>300</v>
      </c>
      <c r="C2" s="255"/>
      <c r="D2" s="255"/>
      <c r="E2" s="140"/>
      <c r="F2" s="117" t="s">
        <v>239</v>
      </c>
      <c r="G2" s="117" t="s">
        <v>236</v>
      </c>
      <c r="H2" s="117" t="s">
        <v>234</v>
      </c>
      <c r="I2" s="117" t="s">
        <v>233</v>
      </c>
      <c r="J2" s="265" t="s">
        <v>344</v>
      </c>
      <c r="K2" s="265" t="s">
        <v>345</v>
      </c>
      <c r="L2" s="266" t="s">
        <v>346</v>
      </c>
      <c r="M2" s="265" t="s">
        <v>347</v>
      </c>
      <c r="N2" s="117" t="s">
        <v>227</v>
      </c>
      <c r="O2" s="117" t="s">
        <v>224</v>
      </c>
      <c r="P2" s="117" t="s">
        <v>221</v>
      </c>
      <c r="Q2" s="117" t="s">
        <v>218</v>
      </c>
      <c r="R2" s="117" t="s">
        <v>214</v>
      </c>
      <c r="S2" s="117" t="s">
        <v>211</v>
      </c>
      <c r="T2" s="117" t="s">
        <v>209</v>
      </c>
      <c r="U2" s="117" t="s">
        <v>206</v>
      </c>
      <c r="V2" s="117" t="s">
        <v>204</v>
      </c>
      <c r="W2" s="117" t="s">
        <v>200</v>
      </c>
      <c r="X2" s="118" t="s">
        <v>195</v>
      </c>
      <c r="Y2" s="118" t="s">
        <v>194</v>
      </c>
      <c r="Z2" s="117" t="s">
        <v>188</v>
      </c>
      <c r="AA2" s="117" t="s">
        <v>187</v>
      </c>
      <c r="AB2" s="117" t="s">
        <v>185</v>
      </c>
      <c r="AC2" s="117" t="s">
        <v>183</v>
      </c>
      <c r="AD2" s="117" t="s">
        <v>182</v>
      </c>
      <c r="AE2" s="265" t="s">
        <v>342</v>
      </c>
      <c r="AF2" s="265" t="s">
        <v>343</v>
      </c>
      <c r="AG2" s="117" t="s">
        <v>178</v>
      </c>
      <c r="AH2" s="117" t="s">
        <v>176</v>
      </c>
      <c r="AI2" s="117" t="s">
        <v>175</v>
      </c>
      <c r="AJ2" s="117" t="s">
        <v>170</v>
      </c>
      <c r="AK2" s="119" t="s">
        <v>167</v>
      </c>
      <c r="AL2" s="119"/>
      <c r="AM2" s="119"/>
      <c r="AN2" s="9"/>
      <c r="AO2" s="9"/>
      <c r="AP2" s="9"/>
      <c r="AQ2" s="113"/>
      <c r="AR2" s="121"/>
      <c r="AS2" s="121"/>
      <c r="AT2" s="113"/>
      <c r="AU2" s="122"/>
      <c r="AV2" s="122"/>
      <c r="AW2" s="122"/>
      <c r="AX2" s="122"/>
      <c r="AY2" s="122"/>
      <c r="AZ2" s="122"/>
      <c r="BA2" s="122"/>
    </row>
    <row r="3" spans="1:55" ht="14.25" customHeight="1" x14ac:dyDescent="0.25">
      <c r="A3" s="1448" t="s">
        <v>299</v>
      </c>
      <c r="B3" s="1449"/>
      <c r="C3" s="1449"/>
      <c r="D3" s="275"/>
      <c r="E3" s="135"/>
      <c r="F3" s="136">
        <f>COUNTA(F4:F117)</f>
        <v>3</v>
      </c>
      <c r="G3" s="136">
        <f t="shared" ref="G3:AK3" si="0">COUNTA(G4:G117)</f>
        <v>3</v>
      </c>
      <c r="H3" s="136">
        <f t="shared" si="0"/>
        <v>3</v>
      </c>
      <c r="I3" s="136">
        <f t="shared" si="0"/>
        <v>3</v>
      </c>
      <c r="J3" s="136">
        <f t="shared" si="0"/>
        <v>3</v>
      </c>
      <c r="K3" s="136">
        <f t="shared" si="0"/>
        <v>4</v>
      </c>
      <c r="L3" s="136">
        <f t="shared" si="0"/>
        <v>4</v>
      </c>
      <c r="M3" s="136">
        <f t="shared" si="0"/>
        <v>4</v>
      </c>
      <c r="N3" s="136">
        <f t="shared" si="0"/>
        <v>2</v>
      </c>
      <c r="O3" s="136">
        <f t="shared" si="0"/>
        <v>4</v>
      </c>
      <c r="P3" s="136">
        <f t="shared" si="0"/>
        <v>2</v>
      </c>
      <c r="Q3" s="136">
        <f t="shared" si="0"/>
        <v>4</v>
      </c>
      <c r="R3" s="136">
        <f t="shared" si="0"/>
        <v>3</v>
      </c>
      <c r="S3" s="136">
        <f t="shared" si="0"/>
        <v>4</v>
      </c>
      <c r="T3" s="136">
        <f t="shared" si="0"/>
        <v>4</v>
      </c>
      <c r="U3" s="136">
        <f t="shared" si="0"/>
        <v>8</v>
      </c>
      <c r="V3" s="136">
        <f t="shared" si="0"/>
        <v>2</v>
      </c>
      <c r="W3" s="136">
        <f t="shared" si="0"/>
        <v>2</v>
      </c>
      <c r="X3" s="136">
        <f t="shared" si="0"/>
        <v>5</v>
      </c>
      <c r="Y3" s="136">
        <f t="shared" si="0"/>
        <v>5</v>
      </c>
      <c r="Z3" s="136">
        <f t="shared" si="0"/>
        <v>5</v>
      </c>
      <c r="AA3" s="136">
        <f t="shared" si="0"/>
        <v>2</v>
      </c>
      <c r="AB3" s="136">
        <f t="shared" si="0"/>
        <v>2</v>
      </c>
      <c r="AC3" s="136">
        <f t="shared" si="0"/>
        <v>2</v>
      </c>
      <c r="AD3" s="136">
        <f t="shared" si="0"/>
        <v>4</v>
      </c>
      <c r="AE3" s="136">
        <f t="shared" si="0"/>
        <v>2</v>
      </c>
      <c r="AF3" s="136">
        <f t="shared" si="0"/>
        <v>3</v>
      </c>
      <c r="AG3" s="136">
        <f t="shared" si="0"/>
        <v>3</v>
      </c>
      <c r="AH3" s="136">
        <f t="shared" si="0"/>
        <v>3</v>
      </c>
      <c r="AI3" s="136">
        <f t="shared" si="0"/>
        <v>2</v>
      </c>
      <c r="AJ3" s="136">
        <f t="shared" si="0"/>
        <v>2</v>
      </c>
      <c r="AK3" s="136">
        <f t="shared" si="0"/>
        <v>3</v>
      </c>
      <c r="AL3" s="9"/>
      <c r="AM3" s="9"/>
      <c r="AN3" s="9"/>
      <c r="AO3" s="9"/>
      <c r="AP3" s="9"/>
      <c r="AQ3" s="113"/>
      <c r="AR3" s="121"/>
      <c r="AS3" s="121"/>
      <c r="AT3" s="113"/>
      <c r="AU3" s="123"/>
      <c r="AV3" s="123"/>
      <c r="AW3" s="123"/>
      <c r="AX3" s="123"/>
      <c r="AY3" s="123"/>
      <c r="AZ3" s="123"/>
      <c r="BA3" s="123"/>
    </row>
    <row r="4" spans="1:55" ht="15.75" customHeight="1" x14ac:dyDescent="0.25">
      <c r="A4" s="1444" t="s">
        <v>496</v>
      </c>
      <c r="B4" s="426" t="s">
        <v>497</v>
      </c>
      <c r="C4" s="120"/>
      <c r="D4" s="325" t="s">
        <v>498</v>
      </c>
      <c r="E4" s="139">
        <f>COUNTA(F4:AK4)</f>
        <v>4</v>
      </c>
      <c r="F4" s="121"/>
      <c r="G4" s="121"/>
      <c r="H4" s="121"/>
      <c r="I4" s="121"/>
      <c r="J4" s="267"/>
      <c r="K4" s="267"/>
      <c r="L4" s="267" t="s">
        <v>258</v>
      </c>
      <c r="M4" s="267"/>
      <c r="N4" s="121"/>
      <c r="O4" s="121"/>
      <c r="P4" s="121"/>
      <c r="Q4" s="121" t="s">
        <v>258</v>
      </c>
      <c r="R4" s="121"/>
      <c r="S4" s="121"/>
      <c r="T4" s="121"/>
      <c r="U4" s="121" t="s">
        <v>258</v>
      </c>
      <c r="V4" s="121"/>
      <c r="W4" s="121"/>
      <c r="X4" s="121"/>
      <c r="Y4" s="121"/>
      <c r="Z4" s="121" t="s">
        <v>258</v>
      </c>
      <c r="AA4" s="121"/>
      <c r="AB4" s="121"/>
      <c r="AC4" s="121"/>
      <c r="AD4" s="121"/>
      <c r="AE4" s="267"/>
      <c r="AF4" s="267"/>
      <c r="AG4" s="121"/>
      <c r="AH4" s="121"/>
      <c r="AI4" s="121"/>
      <c r="AJ4" s="121"/>
      <c r="AK4" s="121"/>
      <c r="AL4" s="121"/>
      <c r="AM4" s="241"/>
      <c r="AN4" s="434"/>
      <c r="AO4" s="434"/>
      <c r="AP4" s="434"/>
      <c r="AQ4" s="121"/>
      <c r="AR4" s="121"/>
      <c r="AS4" s="121"/>
      <c r="AT4" s="121"/>
      <c r="AU4" s="121"/>
      <c r="AV4" s="121"/>
      <c r="AW4" s="121"/>
      <c r="AX4" s="121"/>
      <c r="AY4" s="121"/>
      <c r="AZ4" s="121"/>
      <c r="BA4" s="121"/>
      <c r="BC4" s="124"/>
    </row>
    <row r="5" spans="1:55" ht="15.75" customHeight="1" x14ac:dyDescent="0.25">
      <c r="A5" s="1444"/>
      <c r="B5" s="426" t="s">
        <v>859</v>
      </c>
      <c r="C5" s="120"/>
      <c r="D5" s="442" t="s">
        <v>509</v>
      </c>
      <c r="E5" s="139">
        <f t="shared" ref="E5:E68" si="1">COUNTA(F5:AK5)</f>
        <v>3</v>
      </c>
      <c r="F5" s="422"/>
      <c r="G5" s="422"/>
      <c r="H5" s="422"/>
      <c r="I5" s="422"/>
      <c r="J5" s="423"/>
      <c r="K5" s="423"/>
      <c r="L5" s="423"/>
      <c r="M5" s="423"/>
      <c r="N5" s="422"/>
      <c r="O5" s="422"/>
      <c r="P5" s="422"/>
      <c r="Q5" s="422"/>
      <c r="R5" s="422" t="s">
        <v>258</v>
      </c>
      <c r="S5" s="422"/>
      <c r="T5" s="422"/>
      <c r="U5" s="422"/>
      <c r="V5" s="422"/>
      <c r="W5" s="422"/>
      <c r="X5" s="422"/>
      <c r="Y5" s="422"/>
      <c r="Z5" s="422" t="s">
        <v>258</v>
      </c>
      <c r="AA5" s="422"/>
      <c r="AB5" s="422" t="s">
        <v>258</v>
      </c>
      <c r="AC5" s="422"/>
      <c r="AD5" s="422"/>
      <c r="AE5" s="267"/>
      <c r="AF5" s="267"/>
      <c r="AG5" s="422"/>
      <c r="AH5" s="422"/>
      <c r="AI5" s="422"/>
      <c r="AJ5" s="422"/>
      <c r="AK5" s="422"/>
      <c r="AL5" s="121"/>
      <c r="AM5" s="241"/>
      <c r="AN5" s="434"/>
      <c r="AO5" s="434"/>
      <c r="AP5" s="434"/>
      <c r="AQ5" s="121"/>
      <c r="AR5" s="121"/>
      <c r="AS5" s="121"/>
      <c r="AT5" s="121"/>
      <c r="AU5" s="121"/>
      <c r="AV5" s="121"/>
      <c r="AW5" s="121"/>
      <c r="AX5" s="121"/>
      <c r="AY5" s="121"/>
      <c r="AZ5" s="121"/>
      <c r="BA5" s="121"/>
      <c r="BC5" s="124"/>
    </row>
    <row r="6" spans="1:55" ht="15.75" customHeight="1" x14ac:dyDescent="0.25">
      <c r="A6" s="1444"/>
      <c r="B6" s="110"/>
      <c r="C6" s="369"/>
      <c r="D6" s="417"/>
      <c r="E6" s="139">
        <f t="shared" si="1"/>
        <v>0</v>
      </c>
      <c r="F6" s="269"/>
      <c r="G6" s="269"/>
      <c r="H6" s="269"/>
      <c r="I6" s="269"/>
      <c r="J6" s="270"/>
      <c r="K6" s="270"/>
      <c r="L6" s="270"/>
      <c r="M6" s="270"/>
      <c r="N6" s="269"/>
      <c r="O6" s="269"/>
      <c r="P6" s="269"/>
      <c r="Q6" s="269"/>
      <c r="R6" s="269"/>
      <c r="S6" s="269"/>
      <c r="T6" s="269"/>
      <c r="U6" s="269"/>
      <c r="V6" s="269"/>
      <c r="W6" s="269"/>
      <c r="X6" s="269"/>
      <c r="Y6" s="269"/>
      <c r="Z6" s="269"/>
      <c r="AA6" s="269"/>
      <c r="AB6" s="269"/>
      <c r="AC6" s="269"/>
      <c r="AD6" s="269"/>
      <c r="AE6" s="125"/>
      <c r="AF6" s="125"/>
      <c r="AG6" s="269"/>
      <c r="AH6" s="269"/>
      <c r="AI6" s="269"/>
      <c r="AJ6" s="269"/>
      <c r="AK6" s="269"/>
      <c r="AL6" s="120"/>
      <c r="AM6" s="240"/>
      <c r="AN6" s="9"/>
      <c r="AO6" s="9"/>
      <c r="AP6" s="9"/>
      <c r="AQ6" s="120"/>
      <c r="AR6" s="120"/>
      <c r="AS6" s="120"/>
      <c r="AT6" s="120"/>
      <c r="AU6" s="120"/>
      <c r="AV6" s="120"/>
      <c r="AW6" s="120"/>
      <c r="AX6" s="120"/>
      <c r="AY6" s="120"/>
      <c r="AZ6" s="120"/>
      <c r="BA6" s="120"/>
      <c r="BC6" s="124"/>
    </row>
    <row r="7" spans="1:55" ht="15.75" customHeight="1" x14ac:dyDescent="0.25">
      <c r="A7" s="1444"/>
      <c r="B7" s="110"/>
      <c r="C7" s="120"/>
      <c r="D7" s="418"/>
      <c r="E7" s="139">
        <f t="shared" si="1"/>
        <v>0</v>
      </c>
      <c r="F7" s="269"/>
      <c r="G7" s="269"/>
      <c r="H7" s="270"/>
      <c r="I7" s="270"/>
      <c r="J7" s="270"/>
      <c r="K7" s="270"/>
      <c r="L7" s="270"/>
      <c r="M7" s="270"/>
      <c r="N7" s="269"/>
      <c r="O7" s="269"/>
      <c r="P7" s="269"/>
      <c r="Q7" s="269"/>
      <c r="R7" s="270"/>
      <c r="S7" s="270"/>
      <c r="T7" s="270"/>
      <c r="U7" s="269"/>
      <c r="V7" s="269"/>
      <c r="W7" s="269"/>
      <c r="X7" s="269"/>
      <c r="Y7" s="269"/>
      <c r="Z7" s="269"/>
      <c r="AA7" s="269"/>
      <c r="AB7" s="269"/>
      <c r="AC7" s="269"/>
      <c r="AD7" s="269"/>
      <c r="AE7" s="125"/>
      <c r="AF7" s="125"/>
      <c r="AG7" s="269"/>
      <c r="AH7" s="269"/>
      <c r="AI7" s="269"/>
      <c r="AJ7" s="269"/>
      <c r="AK7" s="269"/>
      <c r="AL7" s="120"/>
      <c r="AM7" s="240"/>
      <c r="AN7" s="9"/>
      <c r="AO7" s="9"/>
      <c r="AP7" s="9"/>
      <c r="AQ7" s="120"/>
      <c r="AR7" s="120"/>
      <c r="AS7" s="120"/>
      <c r="AT7" s="120"/>
      <c r="AU7" s="120"/>
      <c r="AV7" s="120"/>
      <c r="AW7" s="120"/>
      <c r="AX7" s="120"/>
      <c r="AY7" s="120"/>
      <c r="AZ7" s="120"/>
      <c r="BA7" s="120"/>
      <c r="BC7" s="124"/>
    </row>
    <row r="8" spans="1:55" ht="15.75" customHeight="1" x14ac:dyDescent="0.25">
      <c r="A8" s="1444"/>
      <c r="B8" s="111"/>
      <c r="C8" s="369"/>
      <c r="D8" s="418"/>
      <c r="E8" s="139">
        <f t="shared" si="1"/>
        <v>0</v>
      </c>
      <c r="F8" s="269"/>
      <c r="G8" s="269"/>
      <c r="H8" s="270"/>
      <c r="I8" s="270"/>
      <c r="J8" s="270"/>
      <c r="K8" s="270"/>
      <c r="L8" s="270"/>
      <c r="M8" s="270"/>
      <c r="N8" s="269"/>
      <c r="O8" s="269"/>
      <c r="P8" s="269"/>
      <c r="Q8" s="269"/>
      <c r="R8" s="270"/>
      <c r="S8" s="270"/>
      <c r="T8" s="270"/>
      <c r="U8" s="269"/>
      <c r="V8" s="269"/>
      <c r="W8" s="269"/>
      <c r="X8" s="269"/>
      <c r="Y8" s="269"/>
      <c r="Z8" s="269"/>
      <c r="AA8" s="269"/>
      <c r="AB8" s="269"/>
      <c r="AC8" s="269"/>
      <c r="AD8" s="269"/>
      <c r="AE8" s="125"/>
      <c r="AF8" s="125"/>
      <c r="AG8" s="269"/>
      <c r="AH8" s="269"/>
      <c r="AI8" s="269"/>
      <c r="AJ8" s="269"/>
      <c r="AK8" s="269"/>
      <c r="AL8" s="120"/>
      <c r="AM8" s="240"/>
      <c r="AN8" s="9"/>
      <c r="AO8" s="9"/>
      <c r="AP8" s="9"/>
      <c r="AQ8" s="120"/>
      <c r="AR8" s="120"/>
      <c r="AS8" s="120"/>
      <c r="AT8" s="120"/>
      <c r="AU8" s="120"/>
      <c r="AV8" s="120"/>
      <c r="AW8" s="120"/>
      <c r="AX8" s="120"/>
      <c r="AY8" s="120"/>
      <c r="AZ8" s="120"/>
      <c r="BA8" s="120"/>
      <c r="BC8" s="124"/>
    </row>
    <row r="9" spans="1:55" ht="15.75" customHeight="1" x14ac:dyDescent="0.25">
      <c r="A9" s="1444"/>
      <c r="B9" s="110"/>
      <c r="C9" s="369"/>
      <c r="D9" s="417"/>
      <c r="E9" s="139">
        <f t="shared" si="1"/>
        <v>0</v>
      </c>
      <c r="F9" s="269"/>
      <c r="G9" s="269"/>
      <c r="H9" s="270"/>
      <c r="I9" s="270"/>
      <c r="J9" s="270"/>
      <c r="K9" s="270"/>
      <c r="L9" s="270"/>
      <c r="M9" s="270"/>
      <c r="N9" s="269"/>
      <c r="O9" s="269"/>
      <c r="P9" s="269"/>
      <c r="Q9" s="269"/>
      <c r="R9" s="270"/>
      <c r="S9" s="270"/>
      <c r="T9" s="270"/>
      <c r="U9" s="269"/>
      <c r="V9" s="269"/>
      <c r="W9" s="269"/>
      <c r="X9" s="269"/>
      <c r="Y9" s="269"/>
      <c r="Z9" s="269"/>
      <c r="AA9" s="269"/>
      <c r="AB9" s="269"/>
      <c r="AC9" s="269"/>
      <c r="AD9" s="269"/>
      <c r="AE9" s="125"/>
      <c r="AF9" s="125"/>
      <c r="AG9" s="269"/>
      <c r="AH9" s="269"/>
      <c r="AI9" s="269"/>
      <c r="AJ9" s="269"/>
      <c r="AK9" s="269"/>
      <c r="AL9" s="120"/>
      <c r="AM9" s="240"/>
      <c r="AN9" s="9"/>
      <c r="AO9" s="9"/>
      <c r="AP9" s="9"/>
      <c r="AQ9" s="120"/>
      <c r="AR9" s="120"/>
      <c r="AS9" s="120"/>
      <c r="AT9" s="120"/>
      <c r="AU9" s="120"/>
      <c r="AV9" s="120"/>
      <c r="AW9" s="120"/>
      <c r="AX9" s="120"/>
      <c r="AY9" s="120"/>
      <c r="AZ9" s="120"/>
      <c r="BA9" s="120"/>
      <c r="BC9" s="124"/>
    </row>
    <row r="10" spans="1:55" ht="15.75" customHeight="1" x14ac:dyDescent="0.25">
      <c r="A10" s="1444"/>
      <c r="B10" s="110"/>
      <c r="C10" s="120"/>
      <c r="D10" s="418"/>
      <c r="E10" s="139">
        <f t="shared" si="1"/>
        <v>0</v>
      </c>
      <c r="F10" s="269"/>
      <c r="G10" s="269"/>
      <c r="H10" s="270"/>
      <c r="I10" s="270"/>
      <c r="J10" s="270"/>
      <c r="K10" s="270"/>
      <c r="L10" s="270"/>
      <c r="M10" s="270"/>
      <c r="N10" s="269"/>
      <c r="O10" s="269"/>
      <c r="P10" s="269"/>
      <c r="Q10" s="269"/>
      <c r="R10" s="270"/>
      <c r="S10" s="270"/>
      <c r="T10" s="270"/>
      <c r="U10" s="269"/>
      <c r="V10" s="269"/>
      <c r="W10" s="269"/>
      <c r="X10" s="269"/>
      <c r="Y10" s="269"/>
      <c r="Z10" s="269"/>
      <c r="AA10" s="269"/>
      <c r="AB10" s="269"/>
      <c r="AC10" s="269"/>
      <c r="AD10" s="269"/>
      <c r="AE10" s="125"/>
      <c r="AF10" s="125"/>
      <c r="AG10" s="269"/>
      <c r="AH10" s="269"/>
      <c r="AI10" s="269"/>
      <c r="AJ10" s="269"/>
      <c r="AK10" s="269"/>
      <c r="AL10" s="120"/>
      <c r="AM10" s="240"/>
      <c r="AN10" s="9"/>
      <c r="AO10" s="9"/>
      <c r="AP10" s="9"/>
      <c r="AQ10" s="120"/>
      <c r="AR10" s="120"/>
      <c r="AS10" s="120"/>
      <c r="AT10" s="120"/>
      <c r="AU10" s="120"/>
      <c r="AV10" s="120"/>
      <c r="AW10" s="120"/>
      <c r="AX10" s="120"/>
      <c r="AY10" s="120"/>
      <c r="AZ10" s="120"/>
      <c r="BA10" s="120"/>
      <c r="BC10" s="124"/>
    </row>
    <row r="11" spans="1:55" ht="15.75" customHeight="1" x14ac:dyDescent="0.25">
      <c r="A11" s="1444"/>
      <c r="B11" s="111"/>
      <c r="C11" s="369"/>
      <c r="D11" s="417"/>
      <c r="E11" s="139">
        <f t="shared" si="1"/>
        <v>0</v>
      </c>
      <c r="F11" s="269"/>
      <c r="G11" s="269"/>
      <c r="H11" s="269"/>
      <c r="I11" s="269"/>
      <c r="J11" s="270"/>
      <c r="K11" s="270"/>
      <c r="L11" s="270"/>
      <c r="M11" s="270"/>
      <c r="N11" s="269"/>
      <c r="O11" s="269"/>
      <c r="P11" s="269"/>
      <c r="Q11" s="269"/>
      <c r="R11" s="269"/>
      <c r="S11" s="269"/>
      <c r="T11" s="270"/>
      <c r="U11" s="269"/>
      <c r="V11" s="269"/>
      <c r="W11" s="269"/>
      <c r="X11" s="269"/>
      <c r="Y11" s="269"/>
      <c r="Z11" s="269"/>
      <c r="AA11" s="269"/>
      <c r="AB11" s="269"/>
      <c r="AC11" s="269"/>
      <c r="AD11" s="269"/>
      <c r="AE11" s="125"/>
      <c r="AF11" s="125"/>
      <c r="AG11" s="269"/>
      <c r="AH11" s="269"/>
      <c r="AI11" s="269"/>
      <c r="AJ11" s="269"/>
      <c r="AK11" s="269"/>
      <c r="AL11" s="120"/>
      <c r="AM11" s="240"/>
      <c r="AN11" s="9"/>
      <c r="AO11" s="9"/>
      <c r="AP11" s="9"/>
      <c r="AQ11" s="120"/>
      <c r="AR11" s="120"/>
      <c r="AS11" s="120"/>
      <c r="AT11" s="120"/>
      <c r="AU11" s="120"/>
      <c r="AV11" s="120"/>
      <c r="AW11" s="120"/>
      <c r="AX11" s="120"/>
      <c r="AY11" s="120"/>
      <c r="AZ11" s="120"/>
      <c r="BA11" s="120"/>
      <c r="BC11" s="124"/>
    </row>
    <row r="12" spans="1:55" ht="15.75" customHeight="1" x14ac:dyDescent="0.25">
      <c r="A12" s="1445" t="s">
        <v>500</v>
      </c>
      <c r="B12" s="427" t="s">
        <v>501</v>
      </c>
      <c r="C12" s="120"/>
      <c r="D12" s="417" t="s">
        <v>502</v>
      </c>
      <c r="E12" s="139">
        <f t="shared" si="1"/>
        <v>4</v>
      </c>
      <c r="F12" s="121"/>
      <c r="G12" s="121"/>
      <c r="H12" s="121" t="s">
        <v>258</v>
      </c>
      <c r="I12" s="121"/>
      <c r="J12" s="267"/>
      <c r="K12" s="267"/>
      <c r="L12" s="267"/>
      <c r="M12" s="267"/>
      <c r="N12" s="121" t="s">
        <v>258</v>
      </c>
      <c r="O12" s="121"/>
      <c r="P12" s="121"/>
      <c r="Q12" s="121"/>
      <c r="R12" s="121"/>
      <c r="S12" s="121"/>
      <c r="T12" s="121"/>
      <c r="U12" s="121" t="s">
        <v>258</v>
      </c>
      <c r="V12" s="121"/>
      <c r="W12" s="121"/>
      <c r="X12" s="121"/>
      <c r="Y12" s="121"/>
      <c r="Z12" s="121"/>
      <c r="AA12" s="121"/>
      <c r="AB12" s="121" t="s">
        <v>258</v>
      </c>
      <c r="AC12" s="121"/>
      <c r="AD12" s="121"/>
      <c r="AE12" s="267"/>
      <c r="AF12" s="267"/>
      <c r="AG12" s="121"/>
      <c r="AH12" s="121"/>
      <c r="AI12" s="121"/>
      <c r="AJ12" s="121"/>
      <c r="AK12" s="121"/>
      <c r="AL12" s="121"/>
      <c r="AM12" s="241"/>
      <c r="AN12" s="434"/>
      <c r="AO12" s="434"/>
      <c r="AP12" s="434"/>
      <c r="AQ12" s="121"/>
      <c r="AR12" s="121"/>
      <c r="AS12" s="121"/>
      <c r="AT12" s="121"/>
      <c r="AU12" s="121"/>
      <c r="AV12" s="121"/>
      <c r="AW12" s="121"/>
      <c r="AX12" s="121"/>
      <c r="AY12" s="121"/>
      <c r="AZ12" s="121"/>
      <c r="BA12" s="121"/>
      <c r="BC12" s="124"/>
    </row>
    <row r="13" spans="1:55" ht="15.75" customHeight="1" x14ac:dyDescent="0.25">
      <c r="A13" s="1445"/>
      <c r="B13" s="126"/>
      <c r="C13" s="369"/>
      <c r="D13" s="417"/>
      <c r="E13" s="139">
        <f t="shared" si="1"/>
        <v>0</v>
      </c>
      <c r="F13" s="269"/>
      <c r="G13" s="269"/>
      <c r="H13" s="270"/>
      <c r="I13" s="270"/>
      <c r="J13" s="270"/>
      <c r="K13" s="270"/>
      <c r="L13" s="270"/>
      <c r="M13" s="270"/>
      <c r="N13" s="269"/>
      <c r="O13" s="269"/>
      <c r="P13" s="269"/>
      <c r="Q13" s="269"/>
      <c r="R13" s="270"/>
      <c r="S13" s="270"/>
      <c r="T13" s="270"/>
      <c r="U13" s="269"/>
      <c r="V13" s="269"/>
      <c r="W13" s="269"/>
      <c r="X13" s="269"/>
      <c r="Y13" s="269"/>
      <c r="Z13" s="269"/>
      <c r="AA13" s="269"/>
      <c r="AB13" s="269"/>
      <c r="AC13" s="269"/>
      <c r="AD13" s="269"/>
      <c r="AE13" s="125"/>
      <c r="AF13" s="125"/>
      <c r="AG13" s="269"/>
      <c r="AH13" s="269"/>
      <c r="AI13" s="269"/>
      <c r="AJ13" s="269"/>
      <c r="AK13" s="269"/>
      <c r="AL13" s="120"/>
      <c r="AM13" s="240"/>
      <c r="AN13" s="9"/>
      <c r="AO13" s="9"/>
      <c r="AP13" s="9"/>
      <c r="AQ13" s="120"/>
      <c r="AR13" s="120"/>
      <c r="AS13" s="120"/>
      <c r="AT13" s="120"/>
      <c r="AU13" s="120"/>
      <c r="AV13" s="120"/>
      <c r="AW13" s="120"/>
      <c r="AX13" s="120"/>
      <c r="AY13" s="120"/>
      <c r="AZ13" s="120"/>
      <c r="BA13" s="120"/>
      <c r="BC13" s="124"/>
    </row>
    <row r="14" spans="1:55" ht="15.75" customHeight="1" x14ac:dyDescent="0.25">
      <c r="A14" s="1445"/>
      <c r="B14" s="126"/>
      <c r="C14" s="369"/>
      <c r="D14" s="417"/>
      <c r="E14" s="139">
        <f t="shared" si="1"/>
        <v>0</v>
      </c>
      <c r="F14" s="269"/>
      <c r="G14" s="269"/>
      <c r="H14" s="270"/>
      <c r="I14" s="270"/>
      <c r="J14" s="270"/>
      <c r="K14" s="270"/>
      <c r="L14" s="270"/>
      <c r="M14" s="270"/>
      <c r="N14" s="269"/>
      <c r="O14" s="269"/>
      <c r="P14" s="269"/>
      <c r="Q14" s="269"/>
      <c r="R14" s="270"/>
      <c r="S14" s="270"/>
      <c r="T14" s="270"/>
      <c r="U14" s="269"/>
      <c r="V14" s="269"/>
      <c r="W14" s="269"/>
      <c r="X14" s="269"/>
      <c r="Y14" s="269"/>
      <c r="Z14" s="269"/>
      <c r="AA14" s="269"/>
      <c r="AB14" s="269"/>
      <c r="AC14" s="269"/>
      <c r="AD14" s="269"/>
      <c r="AE14" s="125"/>
      <c r="AF14" s="125"/>
      <c r="AG14" s="269"/>
      <c r="AH14" s="269"/>
      <c r="AI14" s="269"/>
      <c r="AJ14" s="269"/>
      <c r="AK14" s="269"/>
      <c r="AL14" s="120"/>
      <c r="AM14" s="240"/>
      <c r="AN14" s="9"/>
      <c r="AO14" s="9"/>
      <c r="AP14" s="9"/>
      <c r="AQ14" s="120"/>
      <c r="AR14" s="120"/>
      <c r="AS14" s="120"/>
      <c r="AT14" s="120"/>
      <c r="AU14" s="120"/>
      <c r="AV14" s="120"/>
      <c r="AW14" s="120"/>
      <c r="AX14" s="120"/>
      <c r="AY14" s="120"/>
      <c r="AZ14" s="120"/>
      <c r="BA14" s="120"/>
      <c r="BC14" s="124"/>
    </row>
    <row r="15" spans="1:55" ht="15" customHeight="1" x14ac:dyDescent="0.25">
      <c r="A15" s="1445"/>
      <c r="B15" s="126"/>
      <c r="C15" s="369"/>
      <c r="D15" s="417"/>
      <c r="E15" s="139">
        <f t="shared" si="1"/>
        <v>0</v>
      </c>
      <c r="F15" s="269"/>
      <c r="G15" s="269"/>
      <c r="H15" s="270"/>
      <c r="I15" s="270"/>
      <c r="J15" s="270"/>
      <c r="K15" s="270"/>
      <c r="L15" s="270"/>
      <c r="M15" s="270"/>
      <c r="N15" s="269"/>
      <c r="O15" s="269"/>
      <c r="P15" s="269"/>
      <c r="Q15" s="269"/>
      <c r="R15" s="270"/>
      <c r="S15" s="270"/>
      <c r="T15" s="270"/>
      <c r="U15" s="269"/>
      <c r="V15" s="269"/>
      <c r="W15" s="269"/>
      <c r="X15" s="269"/>
      <c r="Y15" s="269"/>
      <c r="Z15" s="269"/>
      <c r="AA15" s="269"/>
      <c r="AB15" s="269"/>
      <c r="AC15" s="269"/>
      <c r="AD15" s="269"/>
      <c r="AE15" s="125"/>
      <c r="AF15" s="125"/>
      <c r="AG15" s="269"/>
      <c r="AH15" s="269"/>
      <c r="AI15" s="269"/>
      <c r="AJ15" s="269"/>
      <c r="AK15" s="269"/>
      <c r="AL15" s="120"/>
      <c r="AM15" s="240"/>
      <c r="AN15" s="9"/>
      <c r="AO15" s="9"/>
      <c r="AP15" s="9"/>
      <c r="AQ15" s="120"/>
      <c r="AR15" s="120"/>
      <c r="AS15" s="120"/>
      <c r="AT15" s="120"/>
      <c r="AU15" s="120"/>
      <c r="AV15" s="120"/>
      <c r="AW15" s="120"/>
      <c r="AX15" s="120"/>
      <c r="AY15" s="120"/>
      <c r="AZ15" s="120"/>
      <c r="BA15" s="120"/>
      <c r="BC15" s="124"/>
    </row>
    <row r="16" spans="1:55" ht="15.75" customHeight="1" x14ac:dyDescent="0.25">
      <c r="A16" s="1445"/>
      <c r="B16" s="126"/>
      <c r="C16" s="369"/>
      <c r="D16" s="417"/>
      <c r="E16" s="139">
        <f t="shared" si="1"/>
        <v>0</v>
      </c>
      <c r="F16" s="269"/>
      <c r="G16" s="269"/>
      <c r="H16" s="270"/>
      <c r="I16" s="270"/>
      <c r="J16" s="270"/>
      <c r="K16" s="270"/>
      <c r="L16" s="270"/>
      <c r="M16" s="270"/>
      <c r="N16" s="269"/>
      <c r="O16" s="269"/>
      <c r="P16" s="269"/>
      <c r="Q16" s="269"/>
      <c r="R16" s="270"/>
      <c r="S16" s="270"/>
      <c r="T16" s="270"/>
      <c r="U16" s="269"/>
      <c r="V16" s="269"/>
      <c r="W16" s="269"/>
      <c r="X16" s="269"/>
      <c r="Y16" s="269"/>
      <c r="Z16" s="269"/>
      <c r="AA16" s="269"/>
      <c r="AB16" s="269"/>
      <c r="AC16" s="269"/>
      <c r="AD16" s="269"/>
      <c r="AE16" s="125"/>
      <c r="AF16" s="125"/>
      <c r="AG16" s="269"/>
      <c r="AH16" s="269"/>
      <c r="AI16" s="269"/>
      <c r="AJ16" s="269"/>
      <c r="AK16" s="269"/>
      <c r="AL16" s="120"/>
      <c r="AM16" s="240"/>
      <c r="AN16" s="9"/>
      <c r="AO16" s="9"/>
      <c r="AP16" s="9"/>
      <c r="AQ16" s="120"/>
      <c r="AR16" s="120"/>
      <c r="AS16" s="120"/>
      <c r="AT16" s="120"/>
      <c r="AU16" s="120"/>
      <c r="AV16" s="120"/>
      <c r="AW16" s="120"/>
      <c r="AX16" s="120"/>
      <c r="AY16" s="120"/>
      <c r="AZ16" s="120"/>
      <c r="BA16" s="120"/>
      <c r="BC16" s="124"/>
    </row>
    <row r="17" spans="1:55" ht="15.75" customHeight="1" x14ac:dyDescent="0.25">
      <c r="A17" s="1445"/>
      <c r="B17" s="126"/>
      <c r="C17" s="369"/>
      <c r="D17" s="418"/>
      <c r="E17" s="139">
        <f t="shared" si="1"/>
        <v>0</v>
      </c>
      <c r="F17" s="269"/>
      <c r="G17" s="269"/>
      <c r="H17" s="270"/>
      <c r="I17" s="270"/>
      <c r="J17" s="270"/>
      <c r="K17" s="270"/>
      <c r="L17" s="270"/>
      <c r="M17" s="270"/>
      <c r="N17" s="269"/>
      <c r="O17" s="269"/>
      <c r="P17" s="269"/>
      <c r="Q17" s="269"/>
      <c r="R17" s="270"/>
      <c r="S17" s="270"/>
      <c r="T17" s="270"/>
      <c r="U17" s="269"/>
      <c r="V17" s="269"/>
      <c r="W17" s="269"/>
      <c r="X17" s="269"/>
      <c r="Y17" s="269"/>
      <c r="Z17" s="269"/>
      <c r="AA17" s="269"/>
      <c r="AB17" s="269"/>
      <c r="AC17" s="269"/>
      <c r="AD17" s="269"/>
      <c r="AE17" s="125"/>
      <c r="AF17" s="125"/>
      <c r="AG17" s="269"/>
      <c r="AH17" s="269"/>
      <c r="AI17" s="269"/>
      <c r="AJ17" s="269"/>
      <c r="AK17" s="269"/>
      <c r="AL17" s="120"/>
      <c r="AM17" s="240"/>
      <c r="AN17" s="9"/>
      <c r="AO17" s="9"/>
      <c r="AP17" s="9"/>
      <c r="AQ17" s="120"/>
      <c r="AR17" s="120"/>
      <c r="AS17" s="120"/>
      <c r="AT17" s="120"/>
      <c r="AU17" s="120"/>
      <c r="AV17" s="120"/>
      <c r="AW17" s="120"/>
      <c r="AX17" s="120"/>
      <c r="AY17" s="120"/>
      <c r="AZ17" s="120"/>
      <c r="BA17" s="120"/>
      <c r="BC17" s="124"/>
    </row>
    <row r="18" spans="1:55" ht="15.75" customHeight="1" x14ac:dyDescent="0.25">
      <c r="A18" s="1445"/>
      <c r="B18" s="126"/>
      <c r="C18" s="369"/>
      <c r="D18" s="417"/>
      <c r="E18" s="139">
        <f t="shared" si="1"/>
        <v>0</v>
      </c>
      <c r="F18" s="269"/>
      <c r="G18" s="269"/>
      <c r="H18" s="270"/>
      <c r="I18" s="270"/>
      <c r="J18" s="270"/>
      <c r="K18" s="270"/>
      <c r="L18" s="270"/>
      <c r="M18" s="270"/>
      <c r="N18" s="269"/>
      <c r="O18" s="269"/>
      <c r="P18" s="269"/>
      <c r="Q18" s="269"/>
      <c r="R18" s="270"/>
      <c r="S18" s="270"/>
      <c r="T18" s="270"/>
      <c r="U18" s="269"/>
      <c r="V18" s="269"/>
      <c r="W18" s="269"/>
      <c r="X18" s="269"/>
      <c r="Y18" s="269"/>
      <c r="Z18" s="269"/>
      <c r="AA18" s="269"/>
      <c r="AB18" s="269"/>
      <c r="AC18" s="269"/>
      <c r="AD18" s="269"/>
      <c r="AE18" s="125"/>
      <c r="AF18" s="125"/>
      <c r="AG18" s="269"/>
      <c r="AH18" s="269"/>
      <c r="AI18" s="269"/>
      <c r="AJ18" s="269"/>
      <c r="AK18" s="269"/>
      <c r="AL18" s="120"/>
      <c r="AM18" s="240"/>
      <c r="AN18" s="9"/>
      <c r="AO18" s="9"/>
      <c r="AP18" s="9"/>
      <c r="AQ18" s="120"/>
      <c r="AR18" s="120"/>
      <c r="AS18" s="120"/>
      <c r="AT18" s="120"/>
      <c r="AU18" s="120"/>
      <c r="AV18" s="120"/>
      <c r="AW18" s="120"/>
      <c r="AX18" s="120"/>
      <c r="AY18" s="120"/>
      <c r="AZ18" s="120"/>
      <c r="BA18" s="120"/>
      <c r="BC18" s="124"/>
    </row>
    <row r="19" spans="1:55" ht="15.75" customHeight="1" x14ac:dyDescent="0.25">
      <c r="A19" s="1446"/>
      <c r="B19" s="126"/>
      <c r="C19" s="369"/>
      <c r="D19" s="417"/>
      <c r="E19" s="139">
        <f t="shared" si="1"/>
        <v>0</v>
      </c>
      <c r="F19" s="269"/>
      <c r="G19" s="269"/>
      <c r="H19" s="269"/>
      <c r="I19" s="269"/>
      <c r="J19" s="270"/>
      <c r="K19" s="270"/>
      <c r="L19" s="270"/>
      <c r="M19" s="270"/>
      <c r="N19" s="269"/>
      <c r="O19" s="269"/>
      <c r="P19" s="269"/>
      <c r="Q19" s="269"/>
      <c r="R19" s="269"/>
      <c r="S19" s="269"/>
      <c r="T19" s="269"/>
      <c r="U19" s="269"/>
      <c r="V19" s="269"/>
      <c r="W19" s="269"/>
      <c r="X19" s="269"/>
      <c r="Y19" s="269"/>
      <c r="Z19" s="269"/>
      <c r="AA19" s="269"/>
      <c r="AB19" s="269"/>
      <c r="AC19" s="269"/>
      <c r="AD19" s="269"/>
      <c r="AE19" s="125"/>
      <c r="AF19" s="125"/>
      <c r="AG19" s="269"/>
      <c r="AH19" s="269"/>
      <c r="AI19" s="269"/>
      <c r="AJ19" s="269"/>
      <c r="AK19" s="269"/>
      <c r="AL19" s="120"/>
      <c r="AM19" s="240"/>
      <c r="AN19" s="9"/>
      <c r="AO19" s="9"/>
      <c r="AP19" s="9"/>
      <c r="AQ19" s="120"/>
      <c r="AR19" s="120"/>
      <c r="AS19" s="120"/>
      <c r="AT19" s="120"/>
      <c r="AU19" s="120"/>
      <c r="AV19" s="120"/>
      <c r="AW19" s="120"/>
      <c r="AX19" s="120"/>
      <c r="AY19" s="120"/>
      <c r="AZ19" s="120"/>
      <c r="BA19" s="120"/>
      <c r="BC19" s="124"/>
    </row>
    <row r="20" spans="1:55" ht="15.75" customHeight="1" x14ac:dyDescent="0.25">
      <c r="A20" s="1444" t="s">
        <v>503</v>
      </c>
      <c r="B20" s="426" t="s">
        <v>504</v>
      </c>
      <c r="C20" s="120"/>
      <c r="D20" s="417" t="s">
        <v>508</v>
      </c>
      <c r="E20" s="139">
        <f t="shared" si="1"/>
        <v>4</v>
      </c>
      <c r="F20" s="422" t="s">
        <v>258</v>
      </c>
      <c r="G20" s="422" t="s">
        <v>258</v>
      </c>
      <c r="H20" s="422"/>
      <c r="I20" s="422"/>
      <c r="J20" s="423"/>
      <c r="K20" s="423"/>
      <c r="L20" s="423"/>
      <c r="M20" s="423" t="s">
        <v>258</v>
      </c>
      <c r="N20" s="422"/>
      <c r="O20" s="422"/>
      <c r="P20" s="422"/>
      <c r="Q20" s="422" t="s">
        <v>258</v>
      </c>
      <c r="R20" s="422"/>
      <c r="S20" s="422"/>
      <c r="T20" s="422"/>
      <c r="U20" s="422"/>
      <c r="V20" s="422"/>
      <c r="W20" s="422"/>
      <c r="X20" s="422"/>
      <c r="Y20" s="422"/>
      <c r="Z20" s="422"/>
      <c r="AA20" s="422"/>
      <c r="AB20" s="422"/>
      <c r="AC20" s="422"/>
      <c r="AD20" s="422"/>
      <c r="AE20" s="267"/>
      <c r="AF20" s="267"/>
      <c r="AG20" s="422"/>
      <c r="AH20" s="422"/>
      <c r="AI20" s="422"/>
      <c r="AJ20" s="422"/>
      <c r="AK20" s="422"/>
      <c r="AL20" s="121"/>
      <c r="AM20" s="241"/>
      <c r="AN20" s="434"/>
      <c r="AO20" s="434"/>
      <c r="AP20" s="434"/>
      <c r="AQ20" s="121"/>
      <c r="AR20" s="121"/>
      <c r="AS20" s="121"/>
      <c r="AT20" s="121"/>
      <c r="AU20" s="121"/>
      <c r="AV20" s="121"/>
      <c r="AW20" s="121"/>
      <c r="AX20" s="121"/>
      <c r="AY20" s="121"/>
      <c r="AZ20" s="121"/>
      <c r="BA20" s="121"/>
      <c r="BC20" s="124"/>
    </row>
    <row r="21" spans="1:55" ht="15.75" customHeight="1" x14ac:dyDescent="0.25">
      <c r="A21" s="1444"/>
      <c r="B21" s="127" t="s">
        <v>505</v>
      </c>
      <c r="C21" s="120"/>
      <c r="D21" s="419" t="s">
        <v>499</v>
      </c>
      <c r="E21" s="139">
        <f t="shared" si="1"/>
        <v>4</v>
      </c>
      <c r="F21" s="422" t="s">
        <v>258</v>
      </c>
      <c r="G21" s="422"/>
      <c r="H21" s="422"/>
      <c r="I21" s="422"/>
      <c r="J21" s="423"/>
      <c r="K21" s="423"/>
      <c r="L21" s="423"/>
      <c r="M21" s="423" t="s">
        <v>258</v>
      </c>
      <c r="N21" s="422"/>
      <c r="O21" s="422"/>
      <c r="P21" s="422"/>
      <c r="Q21" s="422"/>
      <c r="R21" s="422"/>
      <c r="S21" s="422"/>
      <c r="T21" s="422"/>
      <c r="U21" s="422"/>
      <c r="V21" s="422"/>
      <c r="W21" s="422"/>
      <c r="X21" s="422"/>
      <c r="Y21" s="422" t="s">
        <v>258</v>
      </c>
      <c r="Z21" s="422" t="s">
        <v>258</v>
      </c>
      <c r="AA21" s="422"/>
      <c r="AB21" s="422"/>
      <c r="AC21" s="422"/>
      <c r="AD21" s="422"/>
      <c r="AE21" s="267"/>
      <c r="AF21" s="267"/>
      <c r="AG21" s="422"/>
      <c r="AH21" s="422"/>
      <c r="AI21" s="422"/>
      <c r="AJ21" s="422"/>
      <c r="AK21" s="422"/>
      <c r="AL21" s="121"/>
      <c r="AM21" s="241"/>
      <c r="AN21" s="434"/>
      <c r="AO21" s="434"/>
      <c r="AP21" s="434"/>
      <c r="AQ21" s="121"/>
      <c r="AR21" s="120"/>
      <c r="AS21" s="120"/>
      <c r="AT21" s="120"/>
      <c r="AU21" s="120"/>
      <c r="AV21" s="120"/>
      <c r="AW21" s="120"/>
      <c r="AX21" s="120"/>
      <c r="AY21" s="120"/>
      <c r="AZ21" s="120"/>
      <c r="BA21" s="120"/>
      <c r="BC21" s="124"/>
    </row>
    <row r="22" spans="1:55" ht="15.75" customHeight="1" x14ac:dyDescent="0.25">
      <c r="A22" s="1444"/>
      <c r="B22" s="426" t="s">
        <v>506</v>
      </c>
      <c r="C22" s="369"/>
      <c r="D22" s="419" t="s">
        <v>510</v>
      </c>
      <c r="E22" s="139">
        <f t="shared" si="1"/>
        <v>4</v>
      </c>
      <c r="F22" s="422"/>
      <c r="G22" s="422"/>
      <c r="H22" s="422"/>
      <c r="I22" s="422"/>
      <c r="J22" s="423"/>
      <c r="K22" s="423" t="s">
        <v>258</v>
      </c>
      <c r="L22" s="423"/>
      <c r="M22" s="423"/>
      <c r="N22" s="422"/>
      <c r="O22" s="422" t="s">
        <v>258</v>
      </c>
      <c r="P22" s="422"/>
      <c r="Q22" s="422"/>
      <c r="R22" s="422"/>
      <c r="S22" s="422" t="s">
        <v>258</v>
      </c>
      <c r="T22" s="422"/>
      <c r="U22" s="422"/>
      <c r="V22" s="422"/>
      <c r="W22" s="422"/>
      <c r="X22" s="422"/>
      <c r="Y22" s="422" t="s">
        <v>258</v>
      </c>
      <c r="Z22" s="422"/>
      <c r="AA22" s="422"/>
      <c r="AB22" s="422"/>
      <c r="AC22" s="422"/>
      <c r="AD22" s="422"/>
      <c r="AE22" s="267"/>
      <c r="AF22" s="267"/>
      <c r="AG22" s="422"/>
      <c r="AH22" s="422"/>
      <c r="AI22" s="422"/>
      <c r="AJ22" s="422"/>
      <c r="AK22" s="422"/>
      <c r="AL22" s="121"/>
      <c r="AM22" s="241"/>
      <c r="AN22" s="434"/>
      <c r="AO22" s="434"/>
      <c r="AP22" s="434"/>
      <c r="AQ22" s="121"/>
      <c r="AR22" s="120"/>
      <c r="AS22" s="120"/>
      <c r="AT22" s="120"/>
      <c r="AU22" s="120"/>
      <c r="AV22" s="120"/>
      <c r="AW22" s="120"/>
      <c r="AX22" s="120"/>
      <c r="AY22" s="120"/>
      <c r="AZ22" s="120"/>
      <c r="BA22" s="120"/>
      <c r="BC22" s="124"/>
    </row>
    <row r="23" spans="1:55" ht="15.75" customHeight="1" x14ac:dyDescent="0.25">
      <c r="A23" s="1444"/>
      <c r="B23" s="426" t="s">
        <v>507</v>
      </c>
      <c r="C23" s="369"/>
      <c r="D23" s="419" t="s">
        <v>511</v>
      </c>
      <c r="E23" s="139">
        <f t="shared" si="1"/>
        <v>4</v>
      </c>
      <c r="F23" s="121"/>
      <c r="G23" s="121"/>
      <c r="H23" s="121"/>
      <c r="I23" s="121"/>
      <c r="J23" s="267"/>
      <c r="K23" s="267"/>
      <c r="L23" s="267"/>
      <c r="M23" s="267" t="s">
        <v>258</v>
      </c>
      <c r="N23" s="121"/>
      <c r="O23" s="121"/>
      <c r="P23" s="121"/>
      <c r="Q23" s="121" t="s">
        <v>258</v>
      </c>
      <c r="R23" s="121"/>
      <c r="S23" s="121"/>
      <c r="T23" s="121"/>
      <c r="U23" s="121"/>
      <c r="V23" s="121" t="s">
        <v>258</v>
      </c>
      <c r="W23" s="121"/>
      <c r="X23" s="121"/>
      <c r="Y23" s="121"/>
      <c r="Z23" s="121" t="s">
        <v>258</v>
      </c>
      <c r="AA23" s="121"/>
      <c r="AB23" s="121"/>
      <c r="AC23" s="121"/>
      <c r="AD23" s="121"/>
      <c r="AE23" s="267"/>
      <c r="AF23" s="267"/>
      <c r="AG23" s="121"/>
      <c r="AH23" s="121"/>
      <c r="AI23" s="121"/>
      <c r="AJ23" s="121"/>
      <c r="AK23" s="121"/>
      <c r="AL23" s="120"/>
      <c r="AM23" s="240"/>
      <c r="AN23" s="434"/>
      <c r="AO23" s="434"/>
      <c r="AP23" s="434"/>
      <c r="AQ23" s="120"/>
      <c r="AR23" s="120"/>
      <c r="AS23" s="120"/>
      <c r="AT23" s="120"/>
      <c r="AU23" s="120"/>
      <c r="AV23" s="120"/>
      <c r="AW23" s="120"/>
      <c r="AX23" s="120"/>
      <c r="AY23" s="120"/>
      <c r="AZ23" s="120"/>
      <c r="BA23" s="120"/>
      <c r="BC23" s="124"/>
    </row>
    <row r="24" spans="1:55" ht="15.75" customHeight="1" x14ac:dyDescent="0.25">
      <c r="A24" s="1444"/>
      <c r="B24" s="127"/>
      <c r="C24" s="120"/>
      <c r="D24" s="417"/>
      <c r="E24" s="139">
        <f t="shared" si="1"/>
        <v>0</v>
      </c>
      <c r="F24" s="269"/>
      <c r="G24" s="269"/>
      <c r="H24" s="270"/>
      <c r="I24" s="270"/>
      <c r="J24" s="270"/>
      <c r="K24" s="270"/>
      <c r="L24" s="270"/>
      <c r="M24" s="270"/>
      <c r="N24" s="269"/>
      <c r="O24" s="270"/>
      <c r="P24" s="269"/>
      <c r="Q24" s="269"/>
      <c r="R24" s="270"/>
      <c r="S24" s="269"/>
      <c r="T24" s="269"/>
      <c r="U24" s="269"/>
      <c r="V24" s="269"/>
      <c r="W24" s="269"/>
      <c r="X24" s="269"/>
      <c r="Y24" s="269"/>
      <c r="Z24" s="269"/>
      <c r="AA24" s="269"/>
      <c r="AB24" s="269"/>
      <c r="AC24" s="269"/>
      <c r="AD24" s="269"/>
      <c r="AE24" s="125"/>
      <c r="AF24" s="125"/>
      <c r="AG24" s="269"/>
      <c r="AH24" s="269"/>
      <c r="AI24" s="269"/>
      <c r="AJ24" s="269"/>
      <c r="AK24" s="269"/>
      <c r="AL24" s="120"/>
      <c r="AM24" s="240"/>
      <c r="AN24" s="9"/>
      <c r="AO24" s="9"/>
      <c r="AP24" s="9"/>
      <c r="AQ24" s="120"/>
      <c r="AR24" s="120"/>
      <c r="AS24" s="120"/>
      <c r="AT24" s="120"/>
      <c r="AU24" s="120"/>
      <c r="AV24" s="120"/>
      <c r="AW24" s="120"/>
      <c r="AX24" s="120"/>
      <c r="AY24" s="120"/>
      <c r="AZ24" s="120"/>
      <c r="BA24" s="120"/>
      <c r="BC24" s="124"/>
    </row>
    <row r="25" spans="1:55" ht="15.75" customHeight="1" x14ac:dyDescent="0.25">
      <c r="A25" s="1444"/>
      <c r="B25" s="127"/>
      <c r="C25" s="369"/>
      <c r="D25" s="417"/>
      <c r="E25" s="139">
        <f t="shared" si="1"/>
        <v>0</v>
      </c>
      <c r="F25" s="269"/>
      <c r="G25" s="269"/>
      <c r="H25" s="270"/>
      <c r="I25" s="270"/>
      <c r="J25" s="270"/>
      <c r="K25" s="270"/>
      <c r="L25" s="270"/>
      <c r="M25" s="270"/>
      <c r="N25" s="269"/>
      <c r="O25" s="270"/>
      <c r="P25" s="269"/>
      <c r="Q25" s="269"/>
      <c r="R25" s="270"/>
      <c r="S25" s="269"/>
      <c r="T25" s="269"/>
      <c r="U25" s="269"/>
      <c r="V25" s="269"/>
      <c r="W25" s="269"/>
      <c r="X25" s="269"/>
      <c r="Y25" s="269"/>
      <c r="Z25" s="269"/>
      <c r="AA25" s="269"/>
      <c r="AB25" s="269"/>
      <c r="AC25" s="269"/>
      <c r="AD25" s="269"/>
      <c r="AE25" s="125"/>
      <c r="AF25" s="125"/>
      <c r="AG25" s="269"/>
      <c r="AH25" s="269"/>
      <c r="AI25" s="269"/>
      <c r="AJ25" s="269"/>
      <c r="AK25" s="269"/>
      <c r="AL25" s="120"/>
      <c r="AM25" s="240"/>
      <c r="AN25" s="9"/>
      <c r="AO25" s="9"/>
      <c r="AP25" s="9"/>
      <c r="AQ25" s="120"/>
      <c r="AR25" s="120"/>
      <c r="AS25" s="120"/>
      <c r="AT25" s="120"/>
      <c r="AU25" s="120"/>
      <c r="AV25" s="120"/>
      <c r="AW25" s="120"/>
      <c r="AX25" s="120"/>
      <c r="AY25" s="120"/>
      <c r="AZ25" s="120"/>
      <c r="BA25" s="120"/>
      <c r="BC25" s="124"/>
    </row>
    <row r="26" spans="1:55" ht="15.75" customHeight="1" x14ac:dyDescent="0.25">
      <c r="A26" s="1444"/>
      <c r="B26" s="127"/>
      <c r="C26" s="369"/>
      <c r="D26" s="417"/>
      <c r="E26" s="139">
        <f t="shared" si="1"/>
        <v>0</v>
      </c>
      <c r="F26" s="269"/>
      <c r="G26" s="269"/>
      <c r="H26" s="270"/>
      <c r="I26" s="270"/>
      <c r="J26" s="270"/>
      <c r="K26" s="270"/>
      <c r="L26" s="270"/>
      <c r="M26" s="270"/>
      <c r="N26" s="269"/>
      <c r="O26" s="270"/>
      <c r="P26" s="269"/>
      <c r="Q26" s="269"/>
      <c r="R26" s="270"/>
      <c r="S26" s="269"/>
      <c r="T26" s="269"/>
      <c r="U26" s="269"/>
      <c r="V26" s="269"/>
      <c r="W26" s="269"/>
      <c r="X26" s="269"/>
      <c r="Y26" s="269"/>
      <c r="Z26" s="269"/>
      <c r="AA26" s="269"/>
      <c r="AB26" s="269"/>
      <c r="AC26" s="269"/>
      <c r="AD26" s="269"/>
      <c r="AE26" s="125"/>
      <c r="AF26" s="125"/>
      <c r="AG26" s="269"/>
      <c r="AH26" s="269"/>
      <c r="AI26" s="269"/>
      <c r="AJ26" s="269"/>
      <c r="AK26" s="269"/>
      <c r="AL26" s="120"/>
      <c r="AM26" s="240"/>
      <c r="AN26" s="9"/>
      <c r="AO26" s="9"/>
      <c r="AP26" s="9"/>
      <c r="AQ26" s="120"/>
      <c r="AR26" s="120"/>
      <c r="AS26" s="120"/>
      <c r="AT26" s="120"/>
      <c r="AU26" s="120"/>
      <c r="AV26" s="120"/>
      <c r="AW26" s="120"/>
      <c r="AX26" s="120"/>
      <c r="AY26" s="120"/>
      <c r="AZ26" s="120"/>
      <c r="BA26" s="120"/>
      <c r="BC26" s="124"/>
    </row>
    <row r="27" spans="1:55" ht="15.75" customHeight="1" x14ac:dyDescent="0.25">
      <c r="A27" s="1447"/>
      <c r="B27" s="127"/>
      <c r="C27" s="369"/>
      <c r="D27" s="417"/>
      <c r="E27" s="139">
        <f t="shared" si="1"/>
        <v>0</v>
      </c>
      <c r="F27" s="269"/>
      <c r="G27" s="269"/>
      <c r="H27" s="269"/>
      <c r="I27" s="269"/>
      <c r="J27" s="270"/>
      <c r="K27" s="270"/>
      <c r="L27" s="270"/>
      <c r="M27" s="270"/>
      <c r="N27" s="269"/>
      <c r="O27" s="269"/>
      <c r="P27" s="269"/>
      <c r="Q27" s="269"/>
      <c r="R27" s="269"/>
      <c r="S27" s="269"/>
      <c r="T27" s="269"/>
      <c r="U27" s="269"/>
      <c r="V27" s="269"/>
      <c r="W27" s="269"/>
      <c r="X27" s="269"/>
      <c r="Y27" s="269"/>
      <c r="Z27" s="269"/>
      <c r="AA27" s="269"/>
      <c r="AB27" s="269"/>
      <c r="AC27" s="269"/>
      <c r="AD27" s="269"/>
      <c r="AE27" s="125"/>
      <c r="AF27" s="125"/>
      <c r="AG27" s="269"/>
      <c r="AH27" s="269"/>
      <c r="AI27" s="269"/>
      <c r="AJ27" s="269"/>
      <c r="AK27" s="269"/>
      <c r="AL27" s="120"/>
      <c r="AM27" s="240"/>
      <c r="AN27" s="9"/>
      <c r="AO27" s="9"/>
      <c r="AP27" s="9"/>
      <c r="AQ27" s="120"/>
      <c r="AR27" s="120"/>
      <c r="AS27" s="120"/>
      <c r="AT27" s="120"/>
      <c r="AU27" s="120"/>
      <c r="AV27" s="120"/>
      <c r="AW27" s="120"/>
      <c r="AX27" s="120"/>
      <c r="AY27" s="120"/>
      <c r="AZ27" s="120"/>
      <c r="BA27" s="120"/>
      <c r="BC27" s="124"/>
    </row>
    <row r="28" spans="1:55" ht="15.75" customHeight="1" x14ac:dyDescent="0.25">
      <c r="A28" s="1445" t="s">
        <v>512</v>
      </c>
      <c r="B28" s="427" t="s">
        <v>513</v>
      </c>
      <c r="C28" s="369"/>
      <c r="D28" s="417" t="s">
        <v>517</v>
      </c>
      <c r="E28" s="139">
        <f t="shared" si="1"/>
        <v>3</v>
      </c>
      <c r="F28" s="422"/>
      <c r="G28" s="422"/>
      <c r="H28" s="422"/>
      <c r="I28" s="422"/>
      <c r="J28" s="423"/>
      <c r="K28" s="423"/>
      <c r="L28" s="423"/>
      <c r="M28" s="423"/>
      <c r="N28" s="422"/>
      <c r="O28" s="422"/>
      <c r="P28" s="422"/>
      <c r="Q28" s="422"/>
      <c r="R28" s="422"/>
      <c r="S28" s="422"/>
      <c r="T28" s="422" t="s">
        <v>258</v>
      </c>
      <c r="U28" s="422" t="s">
        <v>258</v>
      </c>
      <c r="V28" s="422"/>
      <c r="W28" s="422"/>
      <c r="X28" s="422"/>
      <c r="Y28" s="422"/>
      <c r="Z28" s="422" t="s">
        <v>258</v>
      </c>
      <c r="AA28" s="422"/>
      <c r="AB28" s="422"/>
      <c r="AC28" s="422"/>
      <c r="AD28" s="422"/>
      <c r="AE28" s="267"/>
      <c r="AF28" s="267"/>
      <c r="AG28" s="121"/>
      <c r="AH28" s="121"/>
      <c r="AI28" s="121"/>
      <c r="AJ28" s="121"/>
      <c r="AK28" s="121"/>
      <c r="AL28" s="120"/>
      <c r="AM28" s="240"/>
      <c r="AN28" s="434"/>
      <c r="AO28" s="434"/>
      <c r="AP28" s="434"/>
      <c r="AQ28" s="120"/>
      <c r="AR28" s="120"/>
      <c r="AS28" s="120"/>
      <c r="AT28" s="120"/>
      <c r="AU28" s="120"/>
      <c r="AV28" s="120"/>
      <c r="AW28" s="120"/>
      <c r="AX28" s="120"/>
      <c r="AY28" s="120"/>
      <c r="AZ28" s="120"/>
      <c r="BA28" s="120"/>
      <c r="BC28" s="124"/>
    </row>
    <row r="29" spans="1:55" ht="15.75" customHeight="1" x14ac:dyDescent="0.25">
      <c r="A29" s="1445"/>
      <c r="B29" s="428" t="s">
        <v>514</v>
      </c>
      <c r="C29" s="369"/>
      <c r="D29" s="417" t="s">
        <v>518</v>
      </c>
      <c r="E29" s="139">
        <f t="shared" si="1"/>
        <v>4</v>
      </c>
      <c r="F29" s="271"/>
      <c r="G29" s="271"/>
      <c r="H29" s="271"/>
      <c r="I29" s="271"/>
      <c r="J29" s="272"/>
      <c r="K29" s="272"/>
      <c r="L29" s="272"/>
      <c r="M29" s="272"/>
      <c r="N29" s="271"/>
      <c r="O29" s="271"/>
      <c r="P29" s="271"/>
      <c r="Q29" s="271"/>
      <c r="R29" s="271"/>
      <c r="S29" s="271"/>
      <c r="T29" s="271"/>
      <c r="U29" s="271"/>
      <c r="V29" s="271"/>
      <c r="W29" s="271"/>
      <c r="X29" s="271" t="s">
        <v>258</v>
      </c>
      <c r="Y29" s="271"/>
      <c r="Z29" s="271"/>
      <c r="AA29" s="271"/>
      <c r="AB29" s="271"/>
      <c r="AC29" s="271"/>
      <c r="AD29" s="271" t="s">
        <v>495</v>
      </c>
      <c r="AE29" s="268"/>
      <c r="AF29" s="268"/>
      <c r="AG29" s="271" t="s">
        <v>258</v>
      </c>
      <c r="AH29" s="271"/>
      <c r="AI29" s="271"/>
      <c r="AJ29" s="271" t="s">
        <v>258</v>
      </c>
      <c r="AK29" s="271"/>
      <c r="AL29" s="435"/>
      <c r="AM29" s="436"/>
      <c r="AN29" s="405"/>
      <c r="AO29" s="405"/>
      <c r="AP29" s="405"/>
      <c r="AQ29" s="435"/>
      <c r="AR29" s="435"/>
      <c r="AS29" s="435"/>
      <c r="AT29" s="435"/>
      <c r="AU29" s="435"/>
      <c r="AV29" s="435"/>
      <c r="AW29" s="435"/>
      <c r="AX29" s="435"/>
      <c r="AY29" s="435"/>
      <c r="AZ29" s="435"/>
      <c r="BA29" s="435"/>
      <c r="BC29" s="124"/>
    </row>
    <row r="30" spans="1:55" ht="30" x14ac:dyDescent="0.25">
      <c r="A30" s="1445"/>
      <c r="B30" s="429" t="s">
        <v>544</v>
      </c>
      <c r="C30" s="369"/>
      <c r="D30" s="417" t="s">
        <v>519</v>
      </c>
      <c r="E30" s="139">
        <f t="shared" si="1"/>
        <v>3</v>
      </c>
      <c r="F30" s="269"/>
      <c r="G30" s="269"/>
      <c r="H30" s="269"/>
      <c r="I30" s="269"/>
      <c r="J30" s="270"/>
      <c r="K30" s="270" t="s">
        <v>258</v>
      </c>
      <c r="L30" s="270"/>
      <c r="M30" s="270"/>
      <c r="N30" s="269"/>
      <c r="O30" s="270"/>
      <c r="P30" s="269"/>
      <c r="Q30" s="269"/>
      <c r="R30" s="270"/>
      <c r="S30" s="269"/>
      <c r="T30" s="269"/>
      <c r="U30" s="269"/>
      <c r="V30" s="270"/>
      <c r="W30" s="269"/>
      <c r="X30" s="269"/>
      <c r="Y30" s="269"/>
      <c r="Z30" s="269"/>
      <c r="AA30" s="269"/>
      <c r="AB30" s="270"/>
      <c r="AC30" s="269" t="s">
        <v>258</v>
      </c>
      <c r="AD30" s="269" t="s">
        <v>258</v>
      </c>
      <c r="AE30" s="125"/>
      <c r="AF30" s="125"/>
      <c r="AG30" s="269"/>
      <c r="AH30" s="269"/>
      <c r="AI30" s="269"/>
      <c r="AJ30" s="269"/>
      <c r="AK30" s="269"/>
      <c r="AL30" s="120"/>
      <c r="AM30" s="240"/>
      <c r="AN30" s="434"/>
      <c r="AO30" s="434"/>
      <c r="AP30" s="434"/>
      <c r="AQ30" s="120"/>
      <c r="AR30" s="120"/>
      <c r="AS30" s="120"/>
      <c r="AT30" s="120"/>
      <c r="AU30" s="120"/>
      <c r="AV30" s="120"/>
      <c r="AW30" s="120"/>
      <c r="AX30" s="120"/>
      <c r="AY30" s="120"/>
      <c r="AZ30" s="120"/>
      <c r="BA30" s="120"/>
      <c r="BC30" s="124"/>
    </row>
    <row r="31" spans="1:55" ht="15.75" customHeight="1" x14ac:dyDescent="0.25">
      <c r="A31" s="1445"/>
      <c r="B31" s="429" t="s">
        <v>515</v>
      </c>
      <c r="C31" s="369"/>
      <c r="D31" s="419" t="s">
        <v>520</v>
      </c>
      <c r="E31" s="139">
        <f t="shared" si="1"/>
        <v>4</v>
      </c>
      <c r="F31" s="269"/>
      <c r="G31" s="269"/>
      <c r="H31" s="269"/>
      <c r="I31" s="269"/>
      <c r="J31" s="270"/>
      <c r="K31" s="270"/>
      <c r="L31" s="270"/>
      <c r="M31" s="270"/>
      <c r="N31" s="269"/>
      <c r="O31" s="270"/>
      <c r="P31" s="269"/>
      <c r="Q31" s="269"/>
      <c r="R31" s="270"/>
      <c r="S31" s="269"/>
      <c r="T31" s="269" t="s">
        <v>258</v>
      </c>
      <c r="U31" s="269"/>
      <c r="V31" s="270"/>
      <c r="W31" s="269"/>
      <c r="X31" s="269"/>
      <c r="Y31" s="269" t="s">
        <v>258</v>
      </c>
      <c r="Z31" s="269"/>
      <c r="AA31" s="269"/>
      <c r="AB31" s="270"/>
      <c r="AC31" s="269"/>
      <c r="AD31" s="269" t="s">
        <v>258</v>
      </c>
      <c r="AE31" s="125"/>
      <c r="AF31" s="125" t="s">
        <v>258</v>
      </c>
      <c r="AG31" s="269"/>
      <c r="AH31" s="269"/>
      <c r="AI31" s="269"/>
      <c r="AJ31" s="269"/>
      <c r="AK31" s="269"/>
      <c r="AL31" s="120"/>
      <c r="AM31" s="240"/>
      <c r="AN31" s="434"/>
      <c r="AO31" s="434"/>
      <c r="AP31" s="434"/>
      <c r="AQ31" s="120"/>
      <c r="AR31" s="120"/>
      <c r="AS31" s="120"/>
      <c r="AT31" s="120"/>
      <c r="AU31" s="120"/>
      <c r="AV31" s="120"/>
      <c r="AW31" s="120"/>
      <c r="AX31" s="120"/>
      <c r="AY31" s="120"/>
      <c r="AZ31" s="120"/>
      <c r="BA31" s="120"/>
      <c r="BC31" s="124"/>
    </row>
    <row r="32" spans="1:55" ht="15.75" customHeight="1" x14ac:dyDescent="0.25">
      <c r="A32" s="1445"/>
      <c r="B32" s="429" t="s">
        <v>516</v>
      </c>
      <c r="C32" s="369"/>
      <c r="D32" s="417" t="s">
        <v>521</v>
      </c>
      <c r="E32" s="139">
        <f t="shared" si="1"/>
        <v>4</v>
      </c>
      <c r="F32" s="424"/>
      <c r="G32" s="424"/>
      <c r="H32" s="424"/>
      <c r="I32" s="424"/>
      <c r="J32" s="424"/>
      <c r="K32" s="424"/>
      <c r="L32" s="424"/>
      <c r="M32" s="424"/>
      <c r="N32" s="424"/>
      <c r="O32" s="424"/>
      <c r="P32" s="424"/>
      <c r="Q32" s="424"/>
      <c r="R32" s="424"/>
      <c r="S32" s="424"/>
      <c r="T32" s="424" t="s">
        <v>258</v>
      </c>
      <c r="U32" s="424"/>
      <c r="V32" s="424"/>
      <c r="W32" s="424"/>
      <c r="X32" s="424"/>
      <c r="Y32" s="424" t="s">
        <v>258</v>
      </c>
      <c r="Z32" s="424"/>
      <c r="AA32" s="424"/>
      <c r="AB32" s="424"/>
      <c r="AC32" s="424" t="s">
        <v>258</v>
      </c>
      <c r="AD32" s="424"/>
      <c r="AE32" s="418"/>
      <c r="AF32" s="418" t="s">
        <v>258</v>
      </c>
      <c r="AG32" s="424"/>
      <c r="AH32" s="424"/>
      <c r="AI32" s="424"/>
      <c r="AJ32" s="424"/>
      <c r="AK32" s="424"/>
      <c r="AL32" s="418"/>
      <c r="AM32" s="437"/>
      <c r="AN32" s="438"/>
      <c r="AO32" s="438"/>
      <c r="AP32" s="438"/>
      <c r="AQ32" s="418"/>
      <c r="AR32" s="418"/>
      <c r="AS32" s="418"/>
      <c r="AT32" s="418"/>
      <c r="AU32" s="418"/>
      <c r="AV32" s="418"/>
      <c r="AW32" s="418"/>
      <c r="AX32" s="418"/>
      <c r="AY32" s="418"/>
      <c r="AZ32" s="418"/>
      <c r="BA32" s="418"/>
      <c r="BC32" s="124"/>
    </row>
    <row r="33" spans="1:55" ht="15.75" customHeight="1" x14ac:dyDescent="0.25">
      <c r="A33" s="1445"/>
      <c r="B33" s="126"/>
      <c r="C33" s="120"/>
      <c r="D33" s="418"/>
      <c r="E33" s="139">
        <f t="shared" si="1"/>
        <v>0</v>
      </c>
      <c r="F33" s="269"/>
      <c r="G33" s="269"/>
      <c r="H33" s="269"/>
      <c r="I33" s="269"/>
      <c r="J33" s="270"/>
      <c r="K33" s="270"/>
      <c r="L33" s="270"/>
      <c r="M33" s="270"/>
      <c r="N33" s="269"/>
      <c r="O33" s="270"/>
      <c r="P33" s="269"/>
      <c r="Q33" s="269"/>
      <c r="R33" s="270"/>
      <c r="S33" s="269"/>
      <c r="T33" s="269"/>
      <c r="U33" s="269"/>
      <c r="V33" s="270"/>
      <c r="W33" s="269"/>
      <c r="X33" s="269"/>
      <c r="Y33" s="269"/>
      <c r="Z33" s="269"/>
      <c r="AA33" s="269"/>
      <c r="AB33" s="270"/>
      <c r="AC33" s="269"/>
      <c r="AD33" s="269"/>
      <c r="AE33" s="125"/>
      <c r="AF33" s="125"/>
      <c r="AG33" s="269"/>
      <c r="AH33" s="269"/>
      <c r="AI33" s="269"/>
      <c r="AJ33" s="269"/>
      <c r="AK33" s="269"/>
      <c r="AL33" s="120"/>
      <c r="AM33" s="240"/>
      <c r="AN33" s="9"/>
      <c r="AO33" s="9"/>
      <c r="AP33" s="9"/>
      <c r="AQ33" s="120"/>
      <c r="AR33" s="120"/>
      <c r="AS33" s="120"/>
      <c r="AT33" s="120"/>
      <c r="AU33" s="120"/>
      <c r="AV33" s="120"/>
      <c r="AW33" s="120"/>
      <c r="AX33" s="120"/>
      <c r="AY33" s="120"/>
      <c r="AZ33" s="120"/>
      <c r="BA33" s="120"/>
      <c r="BC33" s="124"/>
    </row>
    <row r="34" spans="1:55" ht="15.75" customHeight="1" x14ac:dyDescent="0.25">
      <c r="A34" s="1445"/>
      <c r="B34" s="126"/>
      <c r="C34" s="369"/>
      <c r="D34" s="417"/>
      <c r="E34" s="139">
        <f t="shared" si="1"/>
        <v>0</v>
      </c>
      <c r="F34" s="422"/>
      <c r="G34" s="422"/>
      <c r="H34" s="422"/>
      <c r="I34" s="422"/>
      <c r="J34" s="423"/>
      <c r="K34" s="423"/>
      <c r="L34" s="423"/>
      <c r="M34" s="423"/>
      <c r="N34" s="422"/>
      <c r="O34" s="422"/>
      <c r="P34" s="422"/>
      <c r="Q34" s="422"/>
      <c r="R34" s="422"/>
      <c r="S34" s="422"/>
      <c r="T34" s="422"/>
      <c r="U34" s="422"/>
      <c r="V34" s="422"/>
      <c r="W34" s="422"/>
      <c r="X34" s="422"/>
      <c r="Y34" s="422"/>
      <c r="Z34" s="422"/>
      <c r="AA34" s="422"/>
      <c r="AB34" s="422"/>
      <c r="AC34" s="422"/>
      <c r="AD34" s="422"/>
      <c r="AE34" s="267"/>
      <c r="AF34" s="267"/>
      <c r="AG34" s="422"/>
      <c r="AH34" s="422"/>
      <c r="AI34" s="422"/>
      <c r="AJ34" s="422"/>
      <c r="AK34" s="422"/>
      <c r="AL34" s="120"/>
      <c r="AM34" s="240"/>
      <c r="AN34" s="9"/>
      <c r="AO34" s="9"/>
      <c r="AP34" s="9"/>
      <c r="AQ34" s="120"/>
      <c r="AR34" s="120"/>
      <c r="AS34" s="120"/>
      <c r="AT34" s="120"/>
      <c r="AU34" s="120"/>
      <c r="AV34" s="120"/>
      <c r="AW34" s="120"/>
      <c r="AX34" s="120"/>
      <c r="AY34" s="120"/>
      <c r="AZ34" s="120"/>
      <c r="BA34" s="120"/>
      <c r="BC34" s="124"/>
    </row>
    <row r="35" spans="1:55" ht="15.75" customHeight="1" x14ac:dyDescent="0.25">
      <c r="A35" s="1446"/>
      <c r="B35" s="126"/>
      <c r="C35" s="369"/>
      <c r="D35" s="417"/>
      <c r="E35" s="139">
        <f>COUNTA(F35:AK35)</f>
        <v>0</v>
      </c>
      <c r="F35" s="120"/>
      <c r="G35" s="120"/>
      <c r="H35" s="120"/>
      <c r="I35" s="120"/>
      <c r="J35" s="125"/>
      <c r="K35" s="125"/>
      <c r="L35" s="125"/>
      <c r="M35" s="125"/>
      <c r="N35" s="120"/>
      <c r="O35" s="120"/>
      <c r="P35" s="120"/>
      <c r="Q35" s="120"/>
      <c r="R35" s="120"/>
      <c r="S35" s="120"/>
      <c r="T35" s="120"/>
      <c r="U35" s="120"/>
      <c r="V35" s="120"/>
      <c r="W35" s="120"/>
      <c r="X35" s="120"/>
      <c r="Y35" s="120"/>
      <c r="Z35" s="120"/>
      <c r="AA35" s="120"/>
      <c r="AB35" s="120"/>
      <c r="AC35" s="120"/>
      <c r="AD35" s="120"/>
      <c r="AE35" s="125"/>
      <c r="AF35" s="125"/>
      <c r="AG35" s="120"/>
      <c r="AH35" s="120"/>
      <c r="AI35" s="120"/>
      <c r="AJ35" s="120"/>
      <c r="AK35" s="120"/>
      <c r="AL35" s="121"/>
      <c r="AM35" s="241"/>
      <c r="AN35" s="9"/>
      <c r="AO35" s="9"/>
      <c r="AP35" s="9"/>
      <c r="AQ35" s="121"/>
      <c r="AR35" s="121"/>
      <c r="AS35" s="121"/>
      <c r="AT35" s="121"/>
      <c r="AU35" s="121"/>
      <c r="AV35" s="121"/>
      <c r="AW35" s="121"/>
      <c r="AX35" s="121"/>
      <c r="AY35" s="121"/>
      <c r="AZ35" s="121"/>
      <c r="BA35" s="121"/>
      <c r="BC35" s="124"/>
    </row>
    <row r="36" spans="1:55" ht="15.75" customHeight="1" x14ac:dyDescent="0.25">
      <c r="A36" s="1444" t="s">
        <v>522</v>
      </c>
      <c r="B36" s="430" t="s">
        <v>523</v>
      </c>
      <c r="C36" s="369"/>
      <c r="D36" s="417" t="s">
        <v>487</v>
      </c>
      <c r="E36" s="139">
        <f>COUNTA(F36:AK36)</f>
        <v>4</v>
      </c>
      <c r="F36" s="120"/>
      <c r="G36" s="120"/>
      <c r="H36" s="120"/>
      <c r="I36" s="120"/>
      <c r="J36" s="125"/>
      <c r="K36" s="125"/>
      <c r="L36" s="125"/>
      <c r="M36" s="125"/>
      <c r="N36" s="120"/>
      <c r="O36" s="120"/>
      <c r="P36" s="120"/>
      <c r="Q36" s="120"/>
      <c r="R36" s="120" t="s">
        <v>258</v>
      </c>
      <c r="S36" s="120" t="s">
        <v>258</v>
      </c>
      <c r="T36" s="120" t="s">
        <v>258</v>
      </c>
      <c r="U36" s="120"/>
      <c r="V36" s="120"/>
      <c r="W36" s="120"/>
      <c r="X36" s="120"/>
      <c r="Y36" s="120" t="s">
        <v>258</v>
      </c>
      <c r="Z36" s="120"/>
      <c r="AA36" s="120"/>
      <c r="AB36" s="120"/>
      <c r="AC36" s="120"/>
      <c r="AD36" s="120"/>
      <c r="AE36" s="125"/>
      <c r="AF36" s="125"/>
      <c r="AG36" s="120"/>
      <c r="AH36" s="120"/>
      <c r="AI36" s="120"/>
      <c r="AJ36" s="120"/>
      <c r="AK36" s="120"/>
      <c r="AL36" s="113"/>
      <c r="AM36" s="243"/>
      <c r="AN36" s="434"/>
      <c r="AO36" s="434"/>
      <c r="AP36" s="434"/>
      <c r="AQ36" s="113"/>
      <c r="AR36" s="113"/>
      <c r="AS36" s="113"/>
      <c r="AT36" s="113"/>
      <c r="AU36" s="113"/>
      <c r="AV36" s="113"/>
      <c r="AW36" s="113"/>
      <c r="AX36" s="113"/>
      <c r="AY36" s="113"/>
      <c r="AZ36" s="113"/>
      <c r="BA36" s="113"/>
      <c r="BC36" s="128"/>
    </row>
    <row r="37" spans="1:55" ht="15.75" customHeight="1" x14ac:dyDescent="0.25">
      <c r="A37" s="1444"/>
      <c r="B37" s="127"/>
      <c r="C37" s="120"/>
      <c r="D37" s="417"/>
      <c r="E37" s="139">
        <f t="shared" si="1"/>
        <v>0</v>
      </c>
      <c r="F37" s="269"/>
      <c r="G37" s="269"/>
      <c r="H37" s="269"/>
      <c r="I37" s="269"/>
      <c r="J37" s="270"/>
      <c r="K37" s="270"/>
      <c r="L37" s="270"/>
      <c r="M37" s="270"/>
      <c r="N37" s="269"/>
      <c r="O37" s="269"/>
      <c r="P37" s="269"/>
      <c r="Q37" s="269"/>
      <c r="R37" s="270"/>
      <c r="S37" s="269"/>
      <c r="T37" s="269"/>
      <c r="U37" s="269"/>
      <c r="V37" s="270"/>
      <c r="W37" s="269"/>
      <c r="X37" s="269"/>
      <c r="Y37" s="269"/>
      <c r="Z37" s="269"/>
      <c r="AA37" s="269"/>
      <c r="AB37" s="270"/>
      <c r="AC37" s="269"/>
      <c r="AD37" s="269"/>
      <c r="AE37" s="125"/>
      <c r="AF37" s="125"/>
      <c r="AG37" s="269"/>
      <c r="AH37" s="269"/>
      <c r="AI37" s="269"/>
      <c r="AJ37" s="269"/>
      <c r="AK37" s="269"/>
      <c r="AL37" s="120"/>
      <c r="AM37" s="240"/>
      <c r="AN37" s="9"/>
      <c r="AO37" s="9"/>
      <c r="AP37" s="9"/>
      <c r="AQ37" s="120"/>
      <c r="AR37" s="120"/>
      <c r="AS37" s="120"/>
      <c r="AT37" s="120"/>
      <c r="AU37" s="120"/>
      <c r="AV37" s="120"/>
      <c r="AW37" s="120"/>
      <c r="AX37" s="120"/>
      <c r="AY37" s="120"/>
      <c r="AZ37" s="120"/>
      <c r="BA37" s="120"/>
      <c r="BC37" s="128"/>
    </row>
    <row r="38" spans="1:55" ht="15.75" customHeight="1" x14ac:dyDescent="0.25">
      <c r="A38" s="1444"/>
      <c r="B38" s="127"/>
      <c r="C38" s="369"/>
      <c r="D38" s="417"/>
      <c r="E38" s="139">
        <f t="shared" si="1"/>
        <v>0</v>
      </c>
      <c r="F38" s="269"/>
      <c r="G38" s="269"/>
      <c r="H38" s="269"/>
      <c r="I38" s="269"/>
      <c r="J38" s="270"/>
      <c r="K38" s="270"/>
      <c r="L38" s="270"/>
      <c r="M38" s="270"/>
      <c r="N38" s="269"/>
      <c r="O38" s="269"/>
      <c r="P38" s="269"/>
      <c r="Q38" s="269"/>
      <c r="R38" s="270"/>
      <c r="S38" s="269"/>
      <c r="T38" s="269"/>
      <c r="U38" s="269"/>
      <c r="V38" s="270"/>
      <c r="W38" s="269"/>
      <c r="X38" s="269"/>
      <c r="Y38" s="269"/>
      <c r="Z38" s="269"/>
      <c r="AA38" s="269"/>
      <c r="AB38" s="270"/>
      <c r="AC38" s="269"/>
      <c r="AD38" s="269"/>
      <c r="AE38" s="125"/>
      <c r="AF38" s="125"/>
      <c r="AG38" s="269"/>
      <c r="AH38" s="269"/>
      <c r="AI38" s="269"/>
      <c r="AJ38" s="269"/>
      <c r="AK38" s="269"/>
      <c r="AL38" s="120"/>
      <c r="AM38" s="240"/>
      <c r="AN38" s="9"/>
      <c r="AO38" s="9"/>
      <c r="AP38" s="9"/>
      <c r="AQ38" s="120"/>
      <c r="AR38" s="120"/>
      <c r="AS38" s="120"/>
      <c r="AT38" s="120"/>
      <c r="AU38" s="120"/>
      <c r="AV38" s="120"/>
      <c r="AW38" s="120"/>
      <c r="AX38" s="120"/>
      <c r="AY38" s="120"/>
      <c r="AZ38" s="120"/>
      <c r="BA38" s="120"/>
      <c r="BC38" s="128"/>
    </row>
    <row r="39" spans="1:55" ht="15.75" customHeight="1" x14ac:dyDescent="0.25">
      <c r="A39" s="1444"/>
      <c r="B39" s="127"/>
      <c r="C39" s="369"/>
      <c r="D39" s="417"/>
      <c r="E39" s="139">
        <f t="shared" si="1"/>
        <v>0</v>
      </c>
      <c r="F39" s="269"/>
      <c r="G39" s="269"/>
      <c r="H39" s="269"/>
      <c r="I39" s="269"/>
      <c r="J39" s="270"/>
      <c r="K39" s="270"/>
      <c r="L39" s="270"/>
      <c r="M39" s="270"/>
      <c r="N39" s="269"/>
      <c r="O39" s="269"/>
      <c r="P39" s="269"/>
      <c r="Q39" s="269"/>
      <c r="R39" s="270"/>
      <c r="S39" s="269"/>
      <c r="T39" s="269"/>
      <c r="U39" s="269"/>
      <c r="V39" s="270"/>
      <c r="W39" s="269"/>
      <c r="X39" s="269"/>
      <c r="Y39" s="269"/>
      <c r="Z39" s="269"/>
      <c r="AA39" s="269"/>
      <c r="AB39" s="270"/>
      <c r="AC39" s="269"/>
      <c r="AD39" s="269"/>
      <c r="AE39" s="125"/>
      <c r="AF39" s="125"/>
      <c r="AG39" s="269"/>
      <c r="AH39" s="269"/>
      <c r="AI39" s="269"/>
      <c r="AJ39" s="269"/>
      <c r="AK39" s="269"/>
      <c r="AL39" s="120"/>
      <c r="AM39" s="240"/>
      <c r="AN39" s="9"/>
      <c r="AO39" s="9"/>
      <c r="AP39" s="9"/>
      <c r="AQ39" s="120"/>
      <c r="AR39" s="120"/>
      <c r="AS39" s="120"/>
      <c r="AT39" s="120"/>
      <c r="AU39" s="120"/>
      <c r="AV39" s="120"/>
      <c r="AW39" s="120"/>
      <c r="AX39" s="120"/>
      <c r="AY39" s="120"/>
      <c r="AZ39" s="120"/>
      <c r="BA39" s="120"/>
      <c r="BC39" s="128"/>
    </row>
    <row r="40" spans="1:55" ht="15.75" customHeight="1" x14ac:dyDescent="0.25">
      <c r="A40" s="1444"/>
      <c r="B40" s="127"/>
      <c r="C40" s="369"/>
      <c r="D40" s="419"/>
      <c r="E40" s="139">
        <f t="shared" si="1"/>
        <v>0</v>
      </c>
      <c r="F40" s="269"/>
      <c r="G40" s="269"/>
      <c r="H40" s="269"/>
      <c r="I40" s="269"/>
      <c r="J40" s="270"/>
      <c r="K40" s="270"/>
      <c r="L40" s="270"/>
      <c r="M40" s="270"/>
      <c r="N40" s="269"/>
      <c r="O40" s="269"/>
      <c r="P40" s="269"/>
      <c r="Q40" s="269"/>
      <c r="R40" s="270"/>
      <c r="S40" s="269"/>
      <c r="T40" s="269"/>
      <c r="U40" s="269"/>
      <c r="V40" s="270"/>
      <c r="W40" s="269"/>
      <c r="X40" s="269"/>
      <c r="Y40" s="269"/>
      <c r="Z40" s="269"/>
      <c r="AA40" s="269"/>
      <c r="AB40" s="270"/>
      <c r="AC40" s="269"/>
      <c r="AD40" s="269"/>
      <c r="AE40" s="125"/>
      <c r="AF40" s="125"/>
      <c r="AG40" s="269"/>
      <c r="AH40" s="269"/>
      <c r="AI40" s="269"/>
      <c r="AJ40" s="269"/>
      <c r="AK40" s="269"/>
      <c r="AL40" s="120"/>
      <c r="AM40" s="240"/>
      <c r="AN40" s="9"/>
      <c r="AO40" s="9"/>
      <c r="AP40" s="9"/>
      <c r="AQ40" s="120"/>
      <c r="AR40" s="120"/>
      <c r="AS40" s="120"/>
      <c r="AT40" s="120"/>
      <c r="AU40" s="120"/>
      <c r="AV40" s="120"/>
      <c r="AW40" s="120"/>
      <c r="AX40" s="120"/>
      <c r="AY40" s="120"/>
      <c r="AZ40" s="120"/>
      <c r="BA40" s="120"/>
      <c r="BC40" s="128"/>
    </row>
    <row r="41" spans="1:55" ht="15.75" customHeight="1" x14ac:dyDescent="0.25">
      <c r="A41" s="1444"/>
      <c r="B41" s="127"/>
      <c r="C41" s="369"/>
      <c r="D41" s="417"/>
      <c r="E41" s="139">
        <f t="shared" si="1"/>
        <v>0</v>
      </c>
      <c r="F41" s="269"/>
      <c r="G41" s="269"/>
      <c r="H41" s="269"/>
      <c r="I41" s="269"/>
      <c r="J41" s="270"/>
      <c r="K41" s="270"/>
      <c r="L41" s="270"/>
      <c r="M41" s="270"/>
      <c r="N41" s="269"/>
      <c r="O41" s="269"/>
      <c r="P41" s="269"/>
      <c r="Q41" s="269"/>
      <c r="R41" s="270"/>
      <c r="S41" s="269"/>
      <c r="T41" s="269"/>
      <c r="U41" s="269"/>
      <c r="V41" s="270"/>
      <c r="W41" s="269"/>
      <c r="X41" s="269"/>
      <c r="Y41" s="269"/>
      <c r="Z41" s="269"/>
      <c r="AA41" s="269"/>
      <c r="AB41" s="270"/>
      <c r="AC41" s="269"/>
      <c r="AD41" s="269"/>
      <c r="AE41" s="125"/>
      <c r="AF41" s="125"/>
      <c r="AG41" s="269"/>
      <c r="AH41" s="269"/>
      <c r="AI41" s="269"/>
      <c r="AJ41" s="269"/>
      <c r="AK41" s="269"/>
      <c r="AL41" s="120"/>
      <c r="AM41" s="240"/>
      <c r="AN41" s="9"/>
      <c r="AO41" s="9"/>
      <c r="AP41" s="9"/>
      <c r="AQ41" s="120"/>
      <c r="AR41" s="120"/>
      <c r="AS41" s="120"/>
      <c r="AT41" s="120"/>
      <c r="AU41" s="120"/>
      <c r="AV41" s="120"/>
      <c r="AW41" s="120"/>
      <c r="AX41" s="120"/>
      <c r="AY41" s="120"/>
      <c r="AZ41" s="120"/>
      <c r="BA41" s="120"/>
      <c r="BC41" s="128"/>
    </row>
    <row r="42" spans="1:55" ht="15.75" customHeight="1" x14ac:dyDescent="0.25">
      <c r="A42" s="1444"/>
      <c r="B42" s="127"/>
      <c r="C42" s="369"/>
      <c r="D42" s="417"/>
      <c r="E42" s="139">
        <f t="shared" si="1"/>
        <v>0</v>
      </c>
      <c r="F42" s="269"/>
      <c r="G42" s="269"/>
      <c r="H42" s="269"/>
      <c r="I42" s="269"/>
      <c r="J42" s="270"/>
      <c r="K42" s="270"/>
      <c r="L42" s="270"/>
      <c r="M42" s="270"/>
      <c r="N42" s="269"/>
      <c r="O42" s="269"/>
      <c r="P42" s="269"/>
      <c r="Q42" s="269"/>
      <c r="R42" s="269"/>
      <c r="S42" s="269"/>
      <c r="T42" s="269"/>
      <c r="U42" s="269"/>
      <c r="V42" s="269"/>
      <c r="W42" s="269"/>
      <c r="X42" s="269"/>
      <c r="Y42" s="269"/>
      <c r="Z42" s="269"/>
      <c r="AA42" s="269"/>
      <c r="AB42" s="269"/>
      <c r="AC42" s="269"/>
      <c r="AD42" s="269"/>
      <c r="AE42" s="125"/>
      <c r="AF42" s="125"/>
      <c r="AG42" s="269"/>
      <c r="AH42" s="269"/>
      <c r="AI42" s="269"/>
      <c r="AJ42" s="269"/>
      <c r="AK42" s="269"/>
      <c r="AL42" s="120"/>
      <c r="AM42" s="240"/>
      <c r="AN42" s="9"/>
      <c r="AO42" s="9"/>
      <c r="AP42" s="9"/>
      <c r="AQ42" s="120"/>
      <c r="AR42" s="120"/>
      <c r="AS42" s="120"/>
      <c r="AT42" s="120"/>
      <c r="AU42" s="120"/>
      <c r="AV42" s="120"/>
      <c r="AW42" s="120"/>
      <c r="AX42" s="120"/>
      <c r="AY42" s="120"/>
      <c r="AZ42" s="120"/>
      <c r="BA42" s="120"/>
      <c r="BC42" s="128"/>
    </row>
    <row r="43" spans="1:55" ht="15.75" customHeight="1" x14ac:dyDescent="0.25">
      <c r="A43" s="1447"/>
      <c r="B43" s="127"/>
      <c r="C43" s="369"/>
      <c r="D43" s="417"/>
      <c r="E43" s="139">
        <f t="shared" si="1"/>
        <v>0</v>
      </c>
      <c r="F43" s="423"/>
      <c r="G43" s="423"/>
      <c r="H43" s="423"/>
      <c r="I43" s="423"/>
      <c r="J43" s="423"/>
      <c r="K43" s="423"/>
      <c r="L43" s="423"/>
      <c r="M43" s="423"/>
      <c r="N43" s="423"/>
      <c r="O43" s="423"/>
      <c r="P43" s="423"/>
      <c r="Q43" s="423"/>
      <c r="R43" s="423"/>
      <c r="S43" s="423"/>
      <c r="T43" s="423"/>
      <c r="U43" s="423"/>
      <c r="V43" s="423"/>
      <c r="W43" s="423"/>
      <c r="X43" s="423"/>
      <c r="Y43" s="423"/>
      <c r="Z43" s="423"/>
      <c r="AA43" s="423"/>
      <c r="AB43" s="423"/>
      <c r="AC43" s="423"/>
      <c r="AD43" s="423"/>
      <c r="AE43" s="267"/>
      <c r="AF43" s="267"/>
      <c r="AG43" s="423"/>
      <c r="AH43" s="423"/>
      <c r="AI43" s="423"/>
      <c r="AJ43" s="423"/>
      <c r="AK43" s="423"/>
      <c r="AL43" s="120"/>
      <c r="AM43" s="240"/>
      <c r="AN43" s="9"/>
      <c r="AO43" s="9"/>
      <c r="AP43" s="9"/>
      <c r="AQ43" s="120"/>
      <c r="AR43" s="120"/>
      <c r="AS43" s="120"/>
      <c r="AT43" s="120"/>
      <c r="AU43" s="120"/>
      <c r="AV43" s="120"/>
      <c r="AW43" s="120"/>
      <c r="AX43" s="120"/>
      <c r="AY43" s="120"/>
      <c r="AZ43" s="120"/>
      <c r="BA43" s="120"/>
      <c r="BC43" s="128"/>
    </row>
    <row r="44" spans="1:55" ht="15.75" customHeight="1" x14ac:dyDescent="0.25">
      <c r="A44" s="1445" t="s">
        <v>525</v>
      </c>
      <c r="B44" s="427" t="s">
        <v>526</v>
      </c>
      <c r="C44" s="120"/>
      <c r="D44" s="420" t="s">
        <v>528</v>
      </c>
      <c r="E44" s="139">
        <f t="shared" si="1"/>
        <v>4</v>
      </c>
      <c r="F44" s="423"/>
      <c r="G44" s="423"/>
      <c r="H44" s="423"/>
      <c r="I44" s="423"/>
      <c r="J44" s="423"/>
      <c r="K44" s="423"/>
      <c r="L44" s="423" t="s">
        <v>258</v>
      </c>
      <c r="M44" s="423"/>
      <c r="N44" s="423"/>
      <c r="O44" s="423"/>
      <c r="P44" s="423"/>
      <c r="Q44" s="423"/>
      <c r="R44" s="423"/>
      <c r="S44" s="423"/>
      <c r="T44" s="423"/>
      <c r="U44" s="423" t="s">
        <v>258</v>
      </c>
      <c r="V44" s="423"/>
      <c r="W44" s="423"/>
      <c r="X44" s="423" t="s">
        <v>258</v>
      </c>
      <c r="Y44" s="423"/>
      <c r="Z44" s="423"/>
      <c r="AA44" s="423"/>
      <c r="AB44" s="423"/>
      <c r="AC44" s="423"/>
      <c r="AD44" s="423"/>
      <c r="AE44" s="267"/>
      <c r="AF44" s="267"/>
      <c r="AG44" s="423"/>
      <c r="AH44" s="423"/>
      <c r="AI44" s="423"/>
      <c r="AJ44" s="423"/>
      <c r="AK44" s="423" t="s">
        <v>258</v>
      </c>
      <c r="AL44" s="267"/>
      <c r="AM44" s="439"/>
      <c r="AN44" s="440"/>
      <c r="AO44" s="440"/>
      <c r="AP44" s="440"/>
      <c r="AQ44" s="267"/>
      <c r="AR44" s="267"/>
      <c r="AS44" s="267"/>
      <c r="AT44" s="267"/>
      <c r="AU44" s="267"/>
      <c r="AV44" s="267"/>
      <c r="AW44" s="267"/>
      <c r="AX44" s="267"/>
      <c r="AY44" s="267"/>
      <c r="AZ44" s="267"/>
      <c r="BA44" s="267"/>
      <c r="BC44" s="128"/>
    </row>
    <row r="45" spans="1:55" ht="15.75" customHeight="1" x14ac:dyDescent="0.25">
      <c r="A45" s="1445"/>
      <c r="B45" s="431" t="s">
        <v>527</v>
      </c>
      <c r="C45" s="369"/>
      <c r="D45" s="419" t="s">
        <v>529</v>
      </c>
      <c r="E45" s="139">
        <f t="shared" si="1"/>
        <v>4</v>
      </c>
      <c r="F45" s="422"/>
      <c r="G45" s="422" t="s">
        <v>258</v>
      </c>
      <c r="H45" s="422"/>
      <c r="I45" s="422"/>
      <c r="J45" s="423"/>
      <c r="K45" s="423" t="s">
        <v>258</v>
      </c>
      <c r="L45" s="423"/>
      <c r="M45" s="423" t="s">
        <v>258</v>
      </c>
      <c r="N45" s="422"/>
      <c r="O45" s="422"/>
      <c r="P45" s="422"/>
      <c r="Q45" s="422"/>
      <c r="R45" s="422"/>
      <c r="S45" s="422"/>
      <c r="T45" s="422"/>
      <c r="U45" s="422"/>
      <c r="V45" s="422"/>
      <c r="W45" s="422"/>
      <c r="X45" s="422" t="s">
        <v>258</v>
      </c>
      <c r="Y45" s="422"/>
      <c r="Z45" s="422"/>
      <c r="AA45" s="422"/>
      <c r="AB45" s="422"/>
      <c r="AC45" s="422"/>
      <c r="AD45" s="422"/>
      <c r="AE45" s="267"/>
      <c r="AF45" s="267"/>
      <c r="AG45" s="422"/>
      <c r="AH45" s="422"/>
      <c r="AI45" s="422"/>
      <c r="AJ45" s="422"/>
      <c r="AK45" s="422"/>
      <c r="AL45" s="120"/>
      <c r="AM45" s="240"/>
      <c r="AN45" s="434"/>
      <c r="AO45" s="434"/>
      <c r="AP45" s="434"/>
      <c r="AQ45" s="120"/>
      <c r="AR45" s="120"/>
      <c r="AS45" s="120"/>
      <c r="AT45" s="120"/>
      <c r="AU45" s="120"/>
      <c r="AV45" s="120"/>
      <c r="AW45" s="120"/>
      <c r="AX45" s="120"/>
      <c r="AY45" s="120"/>
      <c r="AZ45" s="120"/>
      <c r="BA45" s="120"/>
      <c r="BC45" s="128"/>
    </row>
    <row r="46" spans="1:55" ht="15.75" customHeight="1" x14ac:dyDescent="0.25">
      <c r="A46" s="1445"/>
      <c r="B46" s="126"/>
      <c r="C46" s="369"/>
      <c r="D46" s="417"/>
      <c r="E46" s="139">
        <f t="shared" si="1"/>
        <v>0</v>
      </c>
      <c r="F46" s="269"/>
      <c r="G46" s="269"/>
      <c r="H46" s="269"/>
      <c r="I46" s="269"/>
      <c r="J46" s="270"/>
      <c r="K46" s="270"/>
      <c r="L46" s="270"/>
      <c r="M46" s="270"/>
      <c r="N46" s="269"/>
      <c r="O46" s="270"/>
      <c r="P46" s="269"/>
      <c r="Q46" s="269"/>
      <c r="R46" s="269"/>
      <c r="S46" s="269"/>
      <c r="T46" s="269"/>
      <c r="U46" s="269"/>
      <c r="V46" s="270"/>
      <c r="W46" s="269"/>
      <c r="X46" s="269"/>
      <c r="Y46" s="269"/>
      <c r="Z46" s="269"/>
      <c r="AA46" s="269"/>
      <c r="AB46" s="269"/>
      <c r="AC46" s="269"/>
      <c r="AD46" s="269"/>
      <c r="AE46" s="125"/>
      <c r="AF46" s="125"/>
      <c r="AG46" s="269"/>
      <c r="AH46" s="269"/>
      <c r="AI46" s="269"/>
      <c r="AJ46" s="269"/>
      <c r="AK46" s="269"/>
      <c r="AL46" s="120"/>
      <c r="AM46" s="240"/>
      <c r="AN46" s="9"/>
      <c r="AO46" s="9"/>
      <c r="AP46" s="9"/>
      <c r="AQ46" s="120"/>
      <c r="AR46" s="120"/>
      <c r="AS46" s="120"/>
      <c r="AT46" s="120"/>
      <c r="AU46" s="120"/>
      <c r="AV46" s="120"/>
      <c r="AW46" s="120"/>
      <c r="AX46" s="120"/>
      <c r="AY46" s="120"/>
      <c r="AZ46" s="120"/>
      <c r="BA46" s="120"/>
      <c r="BC46" s="128"/>
    </row>
    <row r="47" spans="1:55" ht="15.75" customHeight="1" x14ac:dyDescent="0.25">
      <c r="A47" s="1445"/>
      <c r="B47" s="126"/>
      <c r="C47" s="120"/>
      <c r="D47" s="418"/>
      <c r="E47" s="139">
        <f t="shared" si="1"/>
        <v>0</v>
      </c>
      <c r="F47" s="269"/>
      <c r="G47" s="269"/>
      <c r="H47" s="269"/>
      <c r="I47" s="269"/>
      <c r="J47" s="270"/>
      <c r="K47" s="270"/>
      <c r="L47" s="270"/>
      <c r="M47" s="270"/>
      <c r="N47" s="269"/>
      <c r="O47" s="270"/>
      <c r="P47" s="269"/>
      <c r="Q47" s="269"/>
      <c r="R47" s="269"/>
      <c r="S47" s="269"/>
      <c r="T47" s="269"/>
      <c r="U47" s="269"/>
      <c r="V47" s="270"/>
      <c r="W47" s="269"/>
      <c r="X47" s="269"/>
      <c r="Y47" s="269"/>
      <c r="Z47" s="269"/>
      <c r="AA47" s="269"/>
      <c r="AB47" s="269"/>
      <c r="AC47" s="269"/>
      <c r="AD47" s="269"/>
      <c r="AE47" s="125"/>
      <c r="AF47" s="125"/>
      <c r="AG47" s="269"/>
      <c r="AH47" s="269"/>
      <c r="AI47" s="269"/>
      <c r="AJ47" s="269"/>
      <c r="AK47" s="269"/>
      <c r="AL47" s="120"/>
      <c r="AM47" s="240"/>
      <c r="AN47" s="9"/>
      <c r="AO47" s="9"/>
      <c r="AP47" s="9"/>
      <c r="AQ47" s="120"/>
      <c r="AR47" s="120"/>
      <c r="AS47" s="120"/>
      <c r="AT47" s="120"/>
      <c r="AU47" s="120"/>
      <c r="AV47" s="120"/>
      <c r="AW47" s="120"/>
      <c r="AX47" s="120"/>
      <c r="AY47" s="120"/>
      <c r="AZ47" s="120"/>
      <c r="BA47" s="120"/>
      <c r="BC47" s="128"/>
    </row>
    <row r="48" spans="1:55" ht="15.75" customHeight="1" x14ac:dyDescent="0.25">
      <c r="A48" s="1445"/>
      <c r="B48" s="126"/>
      <c r="C48" s="369"/>
      <c r="D48" s="418"/>
      <c r="E48" s="139">
        <f t="shared" si="1"/>
        <v>0</v>
      </c>
      <c r="F48" s="269"/>
      <c r="G48" s="269"/>
      <c r="H48" s="269"/>
      <c r="I48" s="269"/>
      <c r="J48" s="270"/>
      <c r="K48" s="270"/>
      <c r="L48" s="270"/>
      <c r="M48" s="270"/>
      <c r="N48" s="269"/>
      <c r="O48" s="270"/>
      <c r="P48" s="269"/>
      <c r="Q48" s="269"/>
      <c r="R48" s="269"/>
      <c r="S48" s="269"/>
      <c r="T48" s="269"/>
      <c r="U48" s="269"/>
      <c r="V48" s="270"/>
      <c r="W48" s="269"/>
      <c r="X48" s="269"/>
      <c r="Y48" s="269"/>
      <c r="Z48" s="269"/>
      <c r="AA48" s="269"/>
      <c r="AB48" s="269"/>
      <c r="AC48" s="269"/>
      <c r="AD48" s="269"/>
      <c r="AE48" s="125"/>
      <c r="AF48" s="125"/>
      <c r="AG48" s="269"/>
      <c r="AH48" s="269"/>
      <c r="AI48" s="269"/>
      <c r="AJ48" s="269"/>
      <c r="AK48" s="269"/>
      <c r="AL48" s="120"/>
      <c r="AM48" s="240"/>
      <c r="AN48" s="9"/>
      <c r="AO48" s="9"/>
      <c r="AP48" s="9"/>
      <c r="AQ48" s="120"/>
      <c r="AR48" s="120"/>
      <c r="AS48" s="120"/>
      <c r="AT48" s="120"/>
      <c r="AU48" s="120"/>
      <c r="AV48" s="120"/>
      <c r="AW48" s="120"/>
      <c r="AX48" s="120"/>
      <c r="AY48" s="120"/>
      <c r="AZ48" s="120"/>
      <c r="BA48" s="120"/>
      <c r="BC48" s="128"/>
    </row>
    <row r="49" spans="1:55" ht="15.75" customHeight="1" x14ac:dyDescent="0.25">
      <c r="A49" s="1445"/>
      <c r="B49" s="126"/>
      <c r="C49" s="369"/>
      <c r="D49" s="417"/>
      <c r="E49" s="139">
        <f t="shared" si="1"/>
        <v>0</v>
      </c>
      <c r="F49" s="269"/>
      <c r="G49" s="269"/>
      <c r="H49" s="269"/>
      <c r="I49" s="269"/>
      <c r="J49" s="270"/>
      <c r="K49" s="270"/>
      <c r="L49" s="270"/>
      <c r="M49" s="270"/>
      <c r="N49" s="269"/>
      <c r="O49" s="270"/>
      <c r="P49" s="269"/>
      <c r="Q49" s="269"/>
      <c r="R49" s="269"/>
      <c r="S49" s="269"/>
      <c r="T49" s="269"/>
      <c r="U49" s="269"/>
      <c r="V49" s="270"/>
      <c r="W49" s="269"/>
      <c r="X49" s="269"/>
      <c r="Y49" s="269"/>
      <c r="Z49" s="269"/>
      <c r="AA49" s="269"/>
      <c r="AB49" s="269"/>
      <c r="AC49" s="269"/>
      <c r="AD49" s="269"/>
      <c r="AE49" s="125"/>
      <c r="AF49" s="125"/>
      <c r="AG49" s="269"/>
      <c r="AH49" s="269"/>
      <c r="AI49" s="269"/>
      <c r="AJ49" s="269"/>
      <c r="AK49" s="269"/>
      <c r="AL49" s="120"/>
      <c r="AM49" s="240"/>
      <c r="AN49" s="9"/>
      <c r="AO49" s="9"/>
      <c r="AP49" s="9"/>
      <c r="AQ49" s="120"/>
      <c r="AR49" s="120"/>
      <c r="AS49" s="120"/>
      <c r="AT49" s="120"/>
      <c r="AU49" s="120"/>
      <c r="AV49" s="120"/>
      <c r="AW49" s="120"/>
      <c r="AX49" s="120"/>
      <c r="AY49" s="120"/>
      <c r="AZ49" s="120"/>
      <c r="BA49" s="120"/>
      <c r="BC49" s="128"/>
    </row>
    <row r="50" spans="1:55" ht="15.75" customHeight="1" x14ac:dyDescent="0.25">
      <c r="A50" s="1445"/>
      <c r="B50" s="126"/>
      <c r="C50" s="369"/>
      <c r="D50" s="417"/>
      <c r="E50" s="139">
        <f t="shared" si="1"/>
        <v>0</v>
      </c>
      <c r="F50" s="269"/>
      <c r="G50" s="269"/>
      <c r="H50" s="269"/>
      <c r="I50" s="269"/>
      <c r="J50" s="270"/>
      <c r="K50" s="270"/>
      <c r="L50" s="270"/>
      <c r="M50" s="270"/>
      <c r="N50" s="269"/>
      <c r="O50" s="269"/>
      <c r="P50" s="269"/>
      <c r="Q50" s="269"/>
      <c r="R50" s="269"/>
      <c r="S50" s="269"/>
      <c r="T50" s="269"/>
      <c r="U50" s="269"/>
      <c r="V50" s="269"/>
      <c r="W50" s="269"/>
      <c r="X50" s="269"/>
      <c r="Y50" s="269"/>
      <c r="Z50" s="269"/>
      <c r="AA50" s="269"/>
      <c r="AB50" s="269"/>
      <c r="AC50" s="269"/>
      <c r="AD50" s="269"/>
      <c r="AE50" s="125"/>
      <c r="AF50" s="125"/>
      <c r="AG50" s="269"/>
      <c r="AH50" s="269"/>
      <c r="AI50" s="269"/>
      <c r="AJ50" s="269"/>
      <c r="AK50" s="269"/>
      <c r="AL50" s="120"/>
      <c r="AM50" s="240"/>
      <c r="AN50" s="9"/>
      <c r="AO50" s="9"/>
      <c r="AP50" s="9"/>
      <c r="AQ50" s="120"/>
      <c r="AR50" s="120"/>
      <c r="AS50" s="120"/>
      <c r="AT50" s="120"/>
      <c r="AU50" s="120"/>
      <c r="AV50" s="120"/>
      <c r="AW50" s="120"/>
      <c r="AX50" s="120"/>
      <c r="AY50" s="120"/>
      <c r="AZ50" s="120"/>
      <c r="BA50" s="120"/>
      <c r="BC50" s="128"/>
    </row>
    <row r="51" spans="1:55" ht="15.75" customHeight="1" x14ac:dyDescent="0.25">
      <c r="A51" s="1446"/>
      <c r="B51" s="126"/>
      <c r="C51" s="369"/>
      <c r="D51" s="417"/>
      <c r="E51" s="139">
        <f t="shared" si="1"/>
        <v>0</v>
      </c>
      <c r="F51" s="269"/>
      <c r="G51" s="269"/>
      <c r="H51" s="269"/>
      <c r="I51" s="269"/>
      <c r="J51" s="270"/>
      <c r="K51" s="270"/>
      <c r="L51" s="270"/>
      <c r="M51" s="270"/>
      <c r="N51" s="269"/>
      <c r="O51" s="270"/>
      <c r="P51" s="269"/>
      <c r="Q51" s="269"/>
      <c r="R51" s="269"/>
      <c r="S51" s="423"/>
      <c r="T51" s="423"/>
      <c r="U51" s="423"/>
      <c r="V51" s="423"/>
      <c r="W51" s="423"/>
      <c r="X51" s="423"/>
      <c r="Y51" s="423"/>
      <c r="Z51" s="423"/>
      <c r="AA51" s="423"/>
      <c r="AB51" s="423"/>
      <c r="AC51" s="423"/>
      <c r="AD51" s="423"/>
      <c r="AE51" s="267"/>
      <c r="AF51" s="267"/>
      <c r="AG51" s="423"/>
      <c r="AH51" s="423"/>
      <c r="AI51" s="423"/>
      <c r="AJ51" s="423"/>
      <c r="AK51" s="423"/>
      <c r="AL51" s="120"/>
      <c r="AM51" s="240"/>
      <c r="AN51" s="9"/>
      <c r="AO51" s="9"/>
      <c r="AP51" s="9"/>
      <c r="AQ51" s="120"/>
      <c r="AR51" s="120"/>
      <c r="AS51" s="120"/>
      <c r="AT51" s="120"/>
      <c r="AU51" s="120"/>
      <c r="AV51" s="120"/>
      <c r="AW51" s="120"/>
      <c r="AX51" s="120"/>
      <c r="AY51" s="120"/>
      <c r="AZ51" s="120"/>
      <c r="BA51" s="120"/>
      <c r="BC51" s="128"/>
    </row>
    <row r="52" spans="1:55" ht="15.75" customHeight="1" x14ac:dyDescent="0.25">
      <c r="A52" s="1444" t="s">
        <v>530</v>
      </c>
      <c r="B52" s="426" t="s">
        <v>531</v>
      </c>
      <c r="C52" s="120"/>
      <c r="D52" s="417" t="s">
        <v>534</v>
      </c>
      <c r="E52" s="139">
        <f t="shared" si="1"/>
        <v>4</v>
      </c>
      <c r="F52" s="269" t="s">
        <v>258</v>
      </c>
      <c r="G52" s="269"/>
      <c r="H52" s="269" t="s">
        <v>258</v>
      </c>
      <c r="I52" s="269"/>
      <c r="J52" s="270"/>
      <c r="K52" s="270"/>
      <c r="L52" s="270" t="s">
        <v>258</v>
      </c>
      <c r="M52" s="270"/>
      <c r="N52" s="269"/>
      <c r="O52" s="270"/>
      <c r="P52" s="269"/>
      <c r="Q52" s="269"/>
      <c r="R52" s="269"/>
      <c r="S52" s="423" t="s">
        <v>258</v>
      </c>
      <c r="T52" s="423"/>
      <c r="U52" s="423"/>
      <c r="V52" s="423"/>
      <c r="W52" s="423"/>
      <c r="X52" s="423"/>
      <c r="Y52" s="423"/>
      <c r="Z52" s="423"/>
      <c r="AA52" s="423"/>
      <c r="AB52" s="423"/>
      <c r="AC52" s="423"/>
      <c r="AD52" s="423"/>
      <c r="AE52" s="267"/>
      <c r="AF52" s="267"/>
      <c r="AG52" s="423"/>
      <c r="AH52" s="423"/>
      <c r="AI52" s="423"/>
      <c r="AJ52" s="423"/>
      <c r="AK52" s="423"/>
      <c r="AL52" s="267"/>
      <c r="AM52" s="439"/>
      <c r="AN52" s="440"/>
      <c r="AO52" s="440"/>
      <c r="AP52" s="440"/>
      <c r="AQ52" s="267"/>
      <c r="AR52" s="267"/>
      <c r="AS52" s="267"/>
      <c r="AT52" s="267"/>
      <c r="AU52" s="267"/>
      <c r="AV52" s="267"/>
      <c r="AW52" s="267"/>
      <c r="AX52" s="267"/>
      <c r="AY52" s="267"/>
      <c r="AZ52" s="267"/>
      <c r="BA52" s="267"/>
      <c r="BC52" s="128"/>
    </row>
    <row r="53" spans="1:55" ht="15.75" customHeight="1" x14ac:dyDescent="0.25">
      <c r="A53" s="1444"/>
      <c r="B53" s="426" t="s">
        <v>532</v>
      </c>
      <c r="C53" s="369"/>
      <c r="D53" s="417" t="s">
        <v>533</v>
      </c>
      <c r="E53" s="139">
        <f t="shared" si="1"/>
        <v>4</v>
      </c>
      <c r="F53" s="269"/>
      <c r="G53" s="269"/>
      <c r="H53" s="269" t="s">
        <v>258</v>
      </c>
      <c r="I53" s="269"/>
      <c r="J53" s="270"/>
      <c r="K53" s="270"/>
      <c r="L53" s="270"/>
      <c r="M53" s="270"/>
      <c r="N53" s="269"/>
      <c r="O53" s="270"/>
      <c r="P53" s="269"/>
      <c r="Q53" s="269"/>
      <c r="R53" s="269"/>
      <c r="S53" s="423" t="s">
        <v>258</v>
      </c>
      <c r="T53" s="423"/>
      <c r="U53" s="423"/>
      <c r="V53" s="423"/>
      <c r="W53" s="423"/>
      <c r="X53" s="423"/>
      <c r="Y53" s="423"/>
      <c r="Z53" s="423"/>
      <c r="AA53" s="423"/>
      <c r="AB53" s="423"/>
      <c r="AC53" s="423"/>
      <c r="AD53" s="423" t="s">
        <v>258</v>
      </c>
      <c r="AE53" s="267"/>
      <c r="AF53" s="267"/>
      <c r="AG53" s="423"/>
      <c r="AH53" s="423" t="s">
        <v>258</v>
      </c>
      <c r="AI53" s="423"/>
      <c r="AJ53" s="423"/>
      <c r="AK53" s="423"/>
      <c r="AL53" s="267"/>
      <c r="AM53" s="439"/>
      <c r="AN53" s="440"/>
      <c r="AO53" s="440"/>
      <c r="AP53" s="440"/>
      <c r="AQ53" s="267"/>
      <c r="AR53" s="267"/>
      <c r="AS53" s="267"/>
      <c r="AT53" s="267"/>
      <c r="AU53" s="267"/>
      <c r="AV53" s="267"/>
      <c r="AW53" s="267"/>
      <c r="AX53" s="267"/>
      <c r="AY53" s="267"/>
      <c r="AZ53" s="267"/>
      <c r="BA53" s="267"/>
      <c r="BC53" s="128"/>
    </row>
    <row r="54" spans="1:55" ht="15.75" customHeight="1" x14ac:dyDescent="0.25">
      <c r="A54" s="1444"/>
      <c r="B54" s="127" t="s">
        <v>1093</v>
      </c>
      <c r="C54" s="369"/>
      <c r="D54" s="417" t="s">
        <v>1094</v>
      </c>
      <c r="E54" s="139">
        <f t="shared" si="1"/>
        <v>4</v>
      </c>
      <c r="F54" s="269"/>
      <c r="G54" s="270" t="s">
        <v>258</v>
      </c>
      <c r="H54" s="270"/>
      <c r="I54" s="270"/>
      <c r="J54" s="270"/>
      <c r="K54" s="270" t="s">
        <v>258</v>
      </c>
      <c r="L54" s="270"/>
      <c r="M54" s="270"/>
      <c r="N54" s="269"/>
      <c r="O54" s="270"/>
      <c r="P54" s="269"/>
      <c r="Q54" s="269" t="s">
        <v>258</v>
      </c>
      <c r="R54" s="270"/>
      <c r="S54" s="269"/>
      <c r="T54" s="269"/>
      <c r="U54" s="269" t="s">
        <v>258</v>
      </c>
      <c r="V54" s="270"/>
      <c r="W54" s="269"/>
      <c r="X54" s="269"/>
      <c r="Y54" s="269"/>
      <c r="Z54" s="269"/>
      <c r="AA54" s="269"/>
      <c r="AB54" s="269"/>
      <c r="AC54" s="269"/>
      <c r="AD54" s="269"/>
      <c r="AE54" s="125"/>
      <c r="AF54" s="125"/>
      <c r="AG54" s="269"/>
      <c r="AH54" s="269"/>
      <c r="AI54" s="269"/>
      <c r="AJ54" s="269"/>
      <c r="AK54" s="269"/>
      <c r="AL54" s="120"/>
      <c r="AM54" s="240"/>
      <c r="AN54" s="9"/>
      <c r="AO54" s="9"/>
      <c r="AP54" s="9"/>
      <c r="AQ54" s="120"/>
      <c r="AR54" s="120"/>
      <c r="AS54" s="120"/>
      <c r="AT54" s="120"/>
      <c r="AU54" s="120"/>
      <c r="AV54" s="120"/>
      <c r="AW54" s="120"/>
      <c r="AX54" s="120"/>
      <c r="AY54" s="120"/>
      <c r="AZ54" s="120"/>
      <c r="BA54" s="120"/>
      <c r="BC54" s="128"/>
    </row>
    <row r="55" spans="1:55" ht="15.75" customHeight="1" x14ac:dyDescent="0.25">
      <c r="A55" s="1444"/>
      <c r="B55" s="127"/>
      <c r="C55" s="120"/>
      <c r="D55" s="417"/>
      <c r="E55" s="139">
        <f t="shared" si="1"/>
        <v>0</v>
      </c>
      <c r="F55" s="269"/>
      <c r="G55" s="270"/>
      <c r="H55" s="270"/>
      <c r="I55" s="270"/>
      <c r="J55" s="270"/>
      <c r="K55" s="270"/>
      <c r="L55" s="270"/>
      <c r="M55" s="270"/>
      <c r="N55" s="269"/>
      <c r="O55" s="270"/>
      <c r="P55" s="269"/>
      <c r="Q55" s="269"/>
      <c r="R55" s="270"/>
      <c r="S55" s="269"/>
      <c r="T55" s="269"/>
      <c r="U55" s="269"/>
      <c r="V55" s="270"/>
      <c r="W55" s="269"/>
      <c r="X55" s="269"/>
      <c r="Y55" s="269"/>
      <c r="Z55" s="269"/>
      <c r="AA55" s="269"/>
      <c r="AB55" s="269"/>
      <c r="AC55" s="269"/>
      <c r="AD55" s="269"/>
      <c r="AE55" s="125"/>
      <c r="AF55" s="125"/>
      <c r="AG55" s="269"/>
      <c r="AH55" s="269"/>
      <c r="AI55" s="269"/>
      <c r="AJ55" s="269"/>
      <c r="AK55" s="269"/>
      <c r="AL55" s="120"/>
      <c r="AM55" s="240"/>
      <c r="AN55" s="9"/>
      <c r="AO55" s="9"/>
      <c r="AP55" s="9"/>
      <c r="AQ55" s="120"/>
      <c r="AR55" s="120"/>
      <c r="AS55" s="120"/>
      <c r="AT55" s="120"/>
      <c r="AU55" s="120"/>
      <c r="AV55" s="120"/>
      <c r="AW55" s="120"/>
      <c r="AX55" s="120"/>
      <c r="AY55" s="120"/>
      <c r="AZ55" s="120"/>
      <c r="BA55" s="120"/>
      <c r="BC55" s="128"/>
    </row>
    <row r="56" spans="1:55" ht="15.75" customHeight="1" x14ac:dyDescent="0.25">
      <c r="A56" s="1444"/>
      <c r="B56" s="127"/>
      <c r="C56" s="369"/>
      <c r="D56" s="418"/>
      <c r="E56" s="139">
        <f t="shared" si="1"/>
        <v>0</v>
      </c>
      <c r="F56" s="269"/>
      <c r="G56" s="270"/>
      <c r="H56" s="270"/>
      <c r="I56" s="270"/>
      <c r="J56" s="270"/>
      <c r="K56" s="270"/>
      <c r="L56" s="270"/>
      <c r="M56" s="270"/>
      <c r="N56" s="269"/>
      <c r="O56" s="270"/>
      <c r="P56" s="269"/>
      <c r="Q56" s="269"/>
      <c r="R56" s="270"/>
      <c r="S56" s="269"/>
      <c r="T56" s="269"/>
      <c r="U56" s="269"/>
      <c r="V56" s="270"/>
      <c r="W56" s="269"/>
      <c r="X56" s="269"/>
      <c r="Y56" s="269"/>
      <c r="Z56" s="269"/>
      <c r="AA56" s="269"/>
      <c r="AB56" s="269"/>
      <c r="AC56" s="269"/>
      <c r="AD56" s="269"/>
      <c r="AE56" s="125"/>
      <c r="AF56" s="125"/>
      <c r="AG56" s="269"/>
      <c r="AH56" s="269"/>
      <c r="AI56" s="269"/>
      <c r="AJ56" s="269"/>
      <c r="AK56" s="269"/>
      <c r="AL56" s="120"/>
      <c r="AM56" s="240"/>
      <c r="AN56" s="9"/>
      <c r="AO56" s="9"/>
      <c r="AP56" s="9"/>
      <c r="AQ56" s="120"/>
      <c r="AR56" s="120"/>
      <c r="AS56" s="120"/>
      <c r="AT56" s="120"/>
      <c r="AU56" s="120"/>
      <c r="AV56" s="120"/>
      <c r="AW56" s="120"/>
      <c r="AX56" s="120"/>
      <c r="AY56" s="120"/>
      <c r="AZ56" s="120"/>
      <c r="BA56" s="120"/>
      <c r="BC56" s="128"/>
    </row>
    <row r="57" spans="1:55" ht="15.75" customHeight="1" x14ac:dyDescent="0.25">
      <c r="A57" s="1444"/>
      <c r="B57" s="127"/>
      <c r="C57" s="369"/>
      <c r="D57" s="417"/>
      <c r="E57" s="139">
        <f t="shared" si="1"/>
        <v>0</v>
      </c>
      <c r="F57" s="269"/>
      <c r="G57" s="270"/>
      <c r="H57" s="270"/>
      <c r="I57" s="270"/>
      <c r="J57" s="270"/>
      <c r="K57" s="270"/>
      <c r="L57" s="270"/>
      <c r="M57" s="270"/>
      <c r="N57" s="269"/>
      <c r="O57" s="270"/>
      <c r="P57" s="269"/>
      <c r="Q57" s="269"/>
      <c r="R57" s="270"/>
      <c r="S57" s="269"/>
      <c r="T57" s="269"/>
      <c r="U57" s="269"/>
      <c r="V57" s="270"/>
      <c r="W57" s="269"/>
      <c r="X57" s="269"/>
      <c r="Y57" s="269"/>
      <c r="Z57" s="269"/>
      <c r="AA57" s="269"/>
      <c r="AB57" s="269"/>
      <c r="AC57" s="269"/>
      <c r="AD57" s="269"/>
      <c r="AE57" s="125"/>
      <c r="AF57" s="125"/>
      <c r="AG57" s="269"/>
      <c r="AH57" s="269"/>
      <c r="AI57" s="269"/>
      <c r="AJ57" s="269"/>
      <c r="AK57" s="269"/>
      <c r="AL57" s="120"/>
      <c r="AM57" s="240"/>
      <c r="AN57" s="9"/>
      <c r="AO57" s="9"/>
      <c r="AP57" s="9"/>
      <c r="AQ57" s="120"/>
      <c r="AR57" s="120"/>
      <c r="AS57" s="120"/>
      <c r="AT57" s="120"/>
      <c r="AU57" s="120"/>
      <c r="AV57" s="120"/>
      <c r="AW57" s="120"/>
      <c r="AX57" s="120"/>
      <c r="AY57" s="120"/>
      <c r="AZ57" s="120"/>
      <c r="BA57" s="120"/>
      <c r="BC57" s="128"/>
    </row>
    <row r="58" spans="1:55" ht="15.75" customHeight="1" x14ac:dyDescent="0.25">
      <c r="A58" s="1444"/>
      <c r="B58" s="127"/>
      <c r="C58" s="369"/>
      <c r="D58" s="417"/>
      <c r="E58" s="139">
        <f t="shared" si="1"/>
        <v>0</v>
      </c>
      <c r="F58" s="269"/>
      <c r="G58" s="269"/>
      <c r="H58" s="269"/>
      <c r="I58" s="269"/>
      <c r="J58" s="270"/>
      <c r="K58" s="270"/>
      <c r="L58" s="270"/>
      <c r="M58" s="270"/>
      <c r="N58" s="269"/>
      <c r="O58" s="269"/>
      <c r="P58" s="269"/>
      <c r="Q58" s="269"/>
      <c r="R58" s="269"/>
      <c r="S58" s="269"/>
      <c r="T58" s="269"/>
      <c r="U58" s="269"/>
      <c r="V58" s="269"/>
      <c r="W58" s="269"/>
      <c r="X58" s="269"/>
      <c r="Y58" s="269"/>
      <c r="Z58" s="269"/>
      <c r="AA58" s="269"/>
      <c r="AB58" s="269"/>
      <c r="AC58" s="269"/>
      <c r="AD58" s="269"/>
      <c r="AE58" s="125"/>
      <c r="AF58" s="125"/>
      <c r="AG58" s="269"/>
      <c r="AH58" s="269"/>
      <c r="AI58" s="269"/>
      <c r="AJ58" s="269"/>
      <c r="AK58" s="269"/>
      <c r="AL58" s="120"/>
      <c r="AM58" s="240"/>
      <c r="AN58" s="9"/>
      <c r="AO58" s="9"/>
      <c r="AP58" s="9"/>
      <c r="AQ58" s="120"/>
      <c r="AR58" s="120"/>
      <c r="AS58" s="120"/>
      <c r="AT58" s="120"/>
      <c r="AU58" s="120"/>
      <c r="AV58" s="120"/>
      <c r="AW58" s="120"/>
      <c r="AX58" s="120"/>
      <c r="AY58" s="120"/>
      <c r="AZ58" s="120"/>
      <c r="BA58" s="120"/>
      <c r="BC58" s="128"/>
    </row>
    <row r="59" spans="1:55" ht="15.75" customHeight="1" x14ac:dyDescent="0.25">
      <c r="A59" s="1447"/>
      <c r="B59" s="127"/>
      <c r="C59" s="369"/>
      <c r="D59" s="417"/>
      <c r="E59" s="139">
        <f t="shared" si="1"/>
        <v>0</v>
      </c>
      <c r="F59" s="425"/>
      <c r="G59" s="425"/>
      <c r="H59" s="425"/>
      <c r="I59" s="425"/>
      <c r="J59" s="425"/>
      <c r="K59" s="425"/>
      <c r="L59" s="425"/>
      <c r="M59" s="425"/>
      <c r="N59" s="425"/>
      <c r="O59" s="425"/>
      <c r="P59" s="425"/>
      <c r="Q59" s="425"/>
      <c r="R59" s="425"/>
      <c r="S59" s="425"/>
      <c r="T59" s="425"/>
      <c r="U59" s="425"/>
      <c r="V59" s="425"/>
      <c r="W59" s="425"/>
      <c r="X59" s="425"/>
      <c r="Y59" s="425"/>
      <c r="Z59" s="425"/>
      <c r="AA59" s="425"/>
      <c r="AB59" s="425"/>
      <c r="AC59" s="425"/>
      <c r="AD59" s="425"/>
      <c r="AE59" s="425"/>
      <c r="AF59" s="425"/>
      <c r="AG59" s="425"/>
      <c r="AH59" s="425"/>
      <c r="AI59" s="425"/>
      <c r="AJ59" s="425"/>
      <c r="AK59" s="425"/>
      <c r="AL59" s="120"/>
      <c r="AM59" s="240"/>
      <c r="AN59" s="9"/>
      <c r="AO59" s="9"/>
      <c r="AP59" s="9"/>
      <c r="AQ59" s="120"/>
      <c r="AR59" s="120"/>
      <c r="AS59" s="120"/>
      <c r="AT59" s="120"/>
      <c r="AU59" s="120"/>
      <c r="AV59" s="120"/>
      <c r="AW59" s="120"/>
      <c r="AX59" s="120"/>
      <c r="AY59" s="120"/>
      <c r="AZ59" s="120"/>
      <c r="BA59" s="120"/>
      <c r="BC59" s="130"/>
    </row>
    <row r="60" spans="1:55" ht="15.75" customHeight="1" x14ac:dyDescent="0.25">
      <c r="A60" s="1445" t="s">
        <v>68</v>
      </c>
      <c r="B60" s="427" t="s">
        <v>535</v>
      </c>
      <c r="C60" s="370"/>
      <c r="D60" s="417" t="s">
        <v>536</v>
      </c>
      <c r="E60" s="139">
        <f t="shared" si="1"/>
        <v>4</v>
      </c>
      <c r="F60" s="425"/>
      <c r="G60" s="425"/>
      <c r="H60" s="425"/>
      <c r="I60" s="425"/>
      <c r="J60" s="425"/>
      <c r="K60" s="425"/>
      <c r="L60" s="425"/>
      <c r="M60" s="425"/>
      <c r="N60" s="425"/>
      <c r="O60" s="425"/>
      <c r="P60" s="425"/>
      <c r="Q60" s="425"/>
      <c r="R60" s="425"/>
      <c r="S60" s="425"/>
      <c r="T60" s="425"/>
      <c r="U60" s="425" t="s">
        <v>258</v>
      </c>
      <c r="V60" s="425"/>
      <c r="W60" s="425"/>
      <c r="X60" s="425" t="s">
        <v>258</v>
      </c>
      <c r="Y60" s="425"/>
      <c r="Z60" s="425"/>
      <c r="AA60" s="425"/>
      <c r="AB60" s="425"/>
      <c r="AC60" s="425"/>
      <c r="AD60" s="425"/>
      <c r="AE60" s="425" t="s">
        <v>258</v>
      </c>
      <c r="AF60" s="425"/>
      <c r="AG60" s="425" t="s">
        <v>258</v>
      </c>
      <c r="AH60" s="425"/>
      <c r="AI60" s="425"/>
      <c r="AJ60" s="425"/>
      <c r="AK60" s="425"/>
      <c r="AL60" s="425"/>
      <c r="AM60" s="441"/>
      <c r="AN60" s="438"/>
      <c r="AO60" s="438"/>
      <c r="AP60" s="438"/>
      <c r="AQ60" s="425"/>
      <c r="AR60" s="425"/>
      <c r="AS60" s="425"/>
      <c r="AT60" s="425"/>
      <c r="AU60" s="425"/>
      <c r="AV60" s="425"/>
      <c r="AW60" s="425"/>
      <c r="AX60" s="425"/>
      <c r="AY60" s="425"/>
      <c r="AZ60" s="425"/>
      <c r="BA60" s="425"/>
      <c r="BC60" s="130"/>
    </row>
    <row r="61" spans="1:55" ht="15.75" customHeight="1" x14ac:dyDescent="0.25">
      <c r="A61" s="1445"/>
      <c r="B61" s="126"/>
      <c r="C61" s="120"/>
      <c r="D61" s="418"/>
      <c r="E61" s="139">
        <f t="shared" si="1"/>
        <v>0</v>
      </c>
      <c r="F61" s="271"/>
      <c r="G61" s="271"/>
      <c r="H61" s="271"/>
      <c r="I61" s="271"/>
      <c r="J61" s="272"/>
      <c r="K61" s="272"/>
      <c r="L61" s="272"/>
      <c r="M61" s="272"/>
      <c r="N61" s="271"/>
      <c r="O61" s="271"/>
      <c r="P61" s="271"/>
      <c r="Q61" s="271"/>
      <c r="R61" s="271"/>
      <c r="S61" s="271"/>
      <c r="T61" s="271"/>
      <c r="U61" s="271"/>
      <c r="V61" s="271"/>
      <c r="W61" s="271"/>
      <c r="X61" s="271"/>
      <c r="Y61" s="271"/>
      <c r="Z61" s="271"/>
      <c r="AA61" s="271"/>
      <c r="AB61" s="271"/>
      <c r="AC61" s="271"/>
      <c r="AD61" s="271"/>
      <c r="AE61" s="268"/>
      <c r="AF61" s="268"/>
      <c r="AG61" s="271"/>
      <c r="AH61" s="271"/>
      <c r="AI61" s="271"/>
      <c r="AJ61" s="271"/>
      <c r="AK61" s="271"/>
      <c r="AL61" s="131"/>
      <c r="AM61" s="242"/>
      <c r="AN61" s="9"/>
      <c r="AO61" s="9"/>
      <c r="AP61" s="9"/>
      <c r="AQ61" s="131"/>
      <c r="AR61" s="131"/>
      <c r="AS61" s="131"/>
      <c r="AT61" s="131"/>
      <c r="AU61" s="131"/>
      <c r="AV61" s="131"/>
      <c r="AW61" s="131"/>
      <c r="AX61" s="131"/>
      <c r="AY61" s="131"/>
      <c r="AZ61" s="131"/>
      <c r="BA61" s="131"/>
      <c r="BC61" s="130"/>
    </row>
    <row r="62" spans="1:55" ht="15.75" customHeight="1" x14ac:dyDescent="0.25">
      <c r="A62" s="1445"/>
      <c r="B62" s="126"/>
      <c r="C62" s="120"/>
      <c r="D62" s="417"/>
      <c r="E62" s="139">
        <f t="shared" si="1"/>
        <v>0</v>
      </c>
      <c r="F62" s="271"/>
      <c r="G62" s="271"/>
      <c r="H62" s="271"/>
      <c r="I62" s="271"/>
      <c r="J62" s="272"/>
      <c r="K62" s="272"/>
      <c r="L62" s="272"/>
      <c r="M62" s="272"/>
      <c r="N62" s="271"/>
      <c r="O62" s="271"/>
      <c r="P62" s="271"/>
      <c r="Q62" s="271"/>
      <c r="R62" s="271"/>
      <c r="S62" s="271"/>
      <c r="T62" s="271"/>
      <c r="U62" s="271"/>
      <c r="V62" s="271"/>
      <c r="W62" s="271"/>
      <c r="X62" s="271"/>
      <c r="Y62" s="271"/>
      <c r="Z62" s="271"/>
      <c r="AA62" s="271"/>
      <c r="AB62" s="271"/>
      <c r="AC62" s="271"/>
      <c r="AD62" s="271"/>
      <c r="AE62" s="268"/>
      <c r="AF62" s="268"/>
      <c r="AG62" s="271"/>
      <c r="AH62" s="271"/>
      <c r="AI62" s="271"/>
      <c r="AJ62" s="271"/>
      <c r="AK62" s="271"/>
      <c r="AL62" s="131"/>
      <c r="AM62" s="242"/>
      <c r="AN62" s="9"/>
      <c r="AO62" s="9"/>
      <c r="AP62" s="9"/>
      <c r="AQ62" s="131"/>
      <c r="AR62" s="131"/>
      <c r="AS62" s="131"/>
      <c r="AT62" s="131"/>
      <c r="AU62" s="131"/>
      <c r="AV62" s="131"/>
      <c r="AW62" s="131"/>
      <c r="AX62" s="131"/>
      <c r="AY62" s="131"/>
      <c r="AZ62" s="131"/>
      <c r="BA62" s="131"/>
      <c r="BC62" s="130"/>
    </row>
    <row r="63" spans="1:55" ht="15.75" customHeight="1" x14ac:dyDescent="0.25">
      <c r="A63" s="1445"/>
      <c r="B63" s="126"/>
      <c r="C63" s="120"/>
      <c r="D63" s="418"/>
      <c r="E63" s="139">
        <f t="shared" si="1"/>
        <v>0</v>
      </c>
      <c r="F63" s="271"/>
      <c r="G63" s="271"/>
      <c r="H63" s="271"/>
      <c r="I63" s="271"/>
      <c r="J63" s="272"/>
      <c r="K63" s="272"/>
      <c r="L63" s="272"/>
      <c r="M63" s="272"/>
      <c r="N63" s="271"/>
      <c r="O63" s="271"/>
      <c r="P63" s="271"/>
      <c r="Q63" s="271"/>
      <c r="R63" s="271"/>
      <c r="S63" s="271"/>
      <c r="T63" s="271"/>
      <c r="U63" s="271"/>
      <c r="V63" s="271"/>
      <c r="W63" s="271"/>
      <c r="X63" s="271"/>
      <c r="Y63" s="271"/>
      <c r="Z63" s="271"/>
      <c r="AA63" s="271"/>
      <c r="AB63" s="271"/>
      <c r="AC63" s="271"/>
      <c r="AD63" s="271"/>
      <c r="AE63" s="268"/>
      <c r="AF63" s="268"/>
      <c r="AG63" s="271"/>
      <c r="AH63" s="271"/>
      <c r="AI63" s="271"/>
      <c r="AJ63" s="271"/>
      <c r="AK63" s="271"/>
      <c r="AL63" s="131"/>
      <c r="AM63" s="242"/>
      <c r="AN63" s="9"/>
      <c r="AO63" s="9"/>
      <c r="AP63" s="9"/>
      <c r="AQ63" s="131"/>
      <c r="AR63" s="131"/>
      <c r="AS63" s="131"/>
      <c r="AT63" s="131"/>
      <c r="AU63" s="131"/>
      <c r="AV63" s="131"/>
      <c r="AW63" s="131"/>
      <c r="AX63" s="131"/>
      <c r="AY63" s="131"/>
      <c r="AZ63" s="131"/>
      <c r="BA63" s="131"/>
      <c r="BC63" s="130"/>
    </row>
    <row r="64" spans="1:55" ht="15.75" customHeight="1" x14ac:dyDescent="0.25">
      <c r="A64" s="1445"/>
      <c r="B64" s="126"/>
      <c r="C64" s="369"/>
      <c r="D64" s="418"/>
      <c r="E64" s="139">
        <f t="shared" si="1"/>
        <v>0</v>
      </c>
      <c r="F64" s="271"/>
      <c r="G64" s="271"/>
      <c r="H64" s="271"/>
      <c r="I64" s="271"/>
      <c r="J64" s="272"/>
      <c r="K64" s="272"/>
      <c r="L64" s="272"/>
      <c r="M64" s="272"/>
      <c r="N64" s="271"/>
      <c r="O64" s="271"/>
      <c r="P64" s="271"/>
      <c r="Q64" s="271"/>
      <c r="R64" s="271"/>
      <c r="S64" s="271"/>
      <c r="T64" s="271"/>
      <c r="U64" s="271"/>
      <c r="V64" s="271"/>
      <c r="W64" s="271"/>
      <c r="X64" s="271"/>
      <c r="Y64" s="271"/>
      <c r="Z64" s="271"/>
      <c r="AA64" s="271"/>
      <c r="AB64" s="271"/>
      <c r="AC64" s="271"/>
      <c r="AD64" s="271"/>
      <c r="AE64" s="268"/>
      <c r="AF64" s="268"/>
      <c r="AG64" s="271"/>
      <c r="AH64" s="271"/>
      <c r="AI64" s="271"/>
      <c r="AJ64" s="271"/>
      <c r="AK64" s="271"/>
      <c r="AL64" s="131"/>
      <c r="AM64" s="242"/>
      <c r="AN64" s="9"/>
      <c r="AO64" s="9"/>
      <c r="AP64" s="9"/>
      <c r="AQ64" s="131"/>
      <c r="AR64" s="131"/>
      <c r="AS64" s="131"/>
      <c r="AT64" s="131"/>
      <c r="AU64" s="131"/>
      <c r="AV64" s="131"/>
      <c r="AW64" s="131"/>
      <c r="AX64" s="131"/>
      <c r="AY64" s="131"/>
      <c r="AZ64" s="131"/>
      <c r="BA64" s="131"/>
      <c r="BC64" s="130"/>
    </row>
    <row r="65" spans="1:55" ht="15.75" customHeight="1" x14ac:dyDescent="0.25">
      <c r="A65" s="1445"/>
      <c r="B65" s="126"/>
      <c r="C65" s="369"/>
      <c r="D65" s="417"/>
      <c r="E65" s="139">
        <f t="shared" si="1"/>
        <v>0</v>
      </c>
      <c r="F65" s="271"/>
      <c r="G65" s="271"/>
      <c r="H65" s="271"/>
      <c r="I65" s="271"/>
      <c r="J65" s="272"/>
      <c r="K65" s="272"/>
      <c r="L65" s="272"/>
      <c r="M65" s="272"/>
      <c r="N65" s="271"/>
      <c r="O65" s="271"/>
      <c r="P65" s="271"/>
      <c r="Q65" s="271"/>
      <c r="R65" s="271"/>
      <c r="S65" s="271"/>
      <c r="T65" s="271"/>
      <c r="U65" s="271"/>
      <c r="V65" s="271"/>
      <c r="W65" s="271"/>
      <c r="X65" s="271"/>
      <c r="Y65" s="271"/>
      <c r="Z65" s="271"/>
      <c r="AA65" s="271"/>
      <c r="AB65" s="271"/>
      <c r="AC65" s="271"/>
      <c r="AD65" s="271"/>
      <c r="AE65" s="268"/>
      <c r="AF65" s="268"/>
      <c r="AG65" s="271"/>
      <c r="AH65" s="271"/>
      <c r="AI65" s="271"/>
      <c r="AJ65" s="271"/>
      <c r="AK65" s="271"/>
      <c r="AL65" s="131"/>
      <c r="AM65" s="242"/>
      <c r="AN65" s="9"/>
      <c r="AO65" s="9"/>
      <c r="AP65" s="9"/>
      <c r="AQ65" s="131"/>
      <c r="AR65" s="131"/>
      <c r="AS65" s="131"/>
      <c r="AT65" s="131"/>
      <c r="AU65" s="131"/>
      <c r="AV65" s="131"/>
      <c r="AW65" s="131"/>
      <c r="AX65" s="131"/>
      <c r="AY65" s="131"/>
      <c r="AZ65" s="131"/>
      <c r="BA65" s="131"/>
      <c r="BC65" s="130"/>
    </row>
    <row r="66" spans="1:55" ht="15.75" customHeight="1" x14ac:dyDescent="0.25">
      <c r="A66" s="1445"/>
      <c r="B66" s="126"/>
      <c r="C66" s="369"/>
      <c r="D66" s="417"/>
      <c r="E66" s="139">
        <f t="shared" si="1"/>
        <v>0</v>
      </c>
      <c r="F66" s="269"/>
      <c r="G66" s="269"/>
      <c r="H66" s="269"/>
      <c r="I66" s="269"/>
      <c r="J66" s="270"/>
      <c r="K66" s="270"/>
      <c r="L66" s="270"/>
      <c r="M66" s="270"/>
      <c r="N66" s="269"/>
      <c r="O66" s="269"/>
      <c r="P66" s="269"/>
      <c r="Q66" s="269"/>
      <c r="R66" s="269"/>
      <c r="S66" s="269"/>
      <c r="T66" s="269"/>
      <c r="U66" s="269"/>
      <c r="V66" s="269"/>
      <c r="W66" s="269"/>
      <c r="X66" s="269"/>
      <c r="Y66" s="269"/>
      <c r="Z66" s="269"/>
      <c r="AA66" s="269"/>
      <c r="AB66" s="269"/>
      <c r="AC66" s="269"/>
      <c r="AD66" s="269"/>
      <c r="AE66" s="125"/>
      <c r="AF66" s="125"/>
      <c r="AG66" s="269"/>
      <c r="AH66" s="269"/>
      <c r="AI66" s="269"/>
      <c r="AJ66" s="269"/>
      <c r="AK66" s="269"/>
      <c r="AL66" s="131"/>
      <c r="AM66" s="242"/>
      <c r="AN66" s="9"/>
      <c r="AO66" s="9"/>
      <c r="AP66" s="9"/>
      <c r="AQ66" s="131"/>
      <c r="AR66" s="131"/>
      <c r="AS66" s="131"/>
      <c r="AT66" s="131"/>
      <c r="AU66" s="131"/>
      <c r="AV66" s="131"/>
      <c r="AW66" s="131"/>
      <c r="AX66" s="131"/>
      <c r="AY66" s="131"/>
      <c r="AZ66" s="131"/>
      <c r="BA66" s="131"/>
      <c r="BC66" s="130"/>
    </row>
    <row r="67" spans="1:55" ht="15.75" customHeight="1" x14ac:dyDescent="0.25">
      <c r="A67" s="1446"/>
      <c r="B67" s="126"/>
      <c r="C67" s="120"/>
      <c r="D67" s="417"/>
      <c r="E67" s="139">
        <f t="shared" si="1"/>
        <v>0</v>
      </c>
      <c r="F67" s="271"/>
      <c r="G67" s="271"/>
      <c r="H67" s="271"/>
      <c r="I67" s="271"/>
      <c r="J67" s="272"/>
      <c r="K67" s="272"/>
      <c r="L67" s="272"/>
      <c r="M67" s="272"/>
      <c r="N67" s="271"/>
      <c r="O67" s="271"/>
      <c r="P67" s="271"/>
      <c r="Q67" s="271"/>
      <c r="R67" s="271"/>
      <c r="S67" s="271"/>
      <c r="T67" s="271"/>
      <c r="U67" s="271"/>
      <c r="V67" s="271"/>
      <c r="W67" s="271"/>
      <c r="X67" s="271"/>
      <c r="Y67" s="271"/>
      <c r="Z67" s="271"/>
      <c r="AA67" s="271"/>
      <c r="AB67" s="271"/>
      <c r="AC67" s="271"/>
      <c r="AD67" s="271"/>
      <c r="AE67" s="268"/>
      <c r="AF67" s="268"/>
      <c r="AG67" s="271"/>
      <c r="AH67" s="271"/>
      <c r="AI67" s="271"/>
      <c r="AJ67" s="271"/>
      <c r="AK67" s="271"/>
      <c r="AL67" s="120"/>
      <c r="AM67" s="240"/>
      <c r="AN67" s="9"/>
      <c r="AO67" s="9"/>
      <c r="AP67" s="9"/>
      <c r="AQ67" s="120"/>
      <c r="AR67" s="120"/>
      <c r="AS67" s="120"/>
      <c r="AT67" s="120"/>
      <c r="AU67" s="120"/>
      <c r="AV67" s="120"/>
      <c r="AW67" s="120"/>
      <c r="AX67" s="120"/>
      <c r="AY67" s="120"/>
      <c r="AZ67" s="120"/>
      <c r="BA67" s="120"/>
      <c r="BC67" s="130"/>
    </row>
    <row r="68" spans="1:55" ht="30" x14ac:dyDescent="0.25">
      <c r="A68" s="1451" t="s">
        <v>537</v>
      </c>
      <c r="B68" s="433" t="s">
        <v>538</v>
      </c>
      <c r="C68" s="120"/>
      <c r="D68" s="417" t="s">
        <v>539</v>
      </c>
      <c r="E68" s="139">
        <f t="shared" si="1"/>
        <v>4</v>
      </c>
      <c r="F68" s="422"/>
      <c r="G68" s="422"/>
      <c r="H68" s="422"/>
      <c r="I68" s="422"/>
      <c r="J68" s="423"/>
      <c r="K68" s="423"/>
      <c r="L68" s="423"/>
      <c r="M68" s="423"/>
      <c r="N68" s="422" t="s">
        <v>258</v>
      </c>
      <c r="O68" s="422"/>
      <c r="P68" s="422"/>
      <c r="Q68" s="422"/>
      <c r="R68" s="422"/>
      <c r="S68" s="422"/>
      <c r="T68" s="422"/>
      <c r="U68" s="422"/>
      <c r="V68" s="422" t="s">
        <v>258</v>
      </c>
      <c r="W68" s="422" t="s">
        <v>258</v>
      </c>
      <c r="X68" s="422"/>
      <c r="Y68" s="422"/>
      <c r="Z68" s="422"/>
      <c r="AA68" s="422"/>
      <c r="AB68" s="422"/>
      <c r="AC68" s="422"/>
      <c r="AD68" s="422"/>
      <c r="AE68" s="267"/>
      <c r="AF68" s="267"/>
      <c r="AG68" s="422"/>
      <c r="AH68" s="422"/>
      <c r="AI68" s="422" t="s">
        <v>258</v>
      </c>
      <c r="AJ68" s="422"/>
      <c r="AK68" s="422"/>
      <c r="AL68" s="131"/>
      <c r="AM68" s="242"/>
      <c r="AN68" s="434"/>
      <c r="AO68" s="434"/>
      <c r="AP68" s="434"/>
      <c r="AQ68" s="131"/>
      <c r="AR68" s="131"/>
      <c r="AS68" s="131"/>
      <c r="AT68" s="131"/>
      <c r="AU68" s="131"/>
      <c r="AV68" s="131"/>
      <c r="AW68" s="131"/>
      <c r="AX68" s="131"/>
      <c r="AY68" s="131"/>
      <c r="AZ68" s="131"/>
      <c r="BA68" s="131"/>
      <c r="BC68" s="130"/>
    </row>
    <row r="69" spans="1:55" ht="15.75" customHeight="1" x14ac:dyDescent="0.25">
      <c r="A69" s="1452"/>
      <c r="B69" s="111"/>
      <c r="C69" s="120"/>
      <c r="D69" s="418"/>
      <c r="E69" s="139">
        <f t="shared" ref="E69:E117" si="2">COUNTA(F69:AK69)</f>
        <v>0</v>
      </c>
      <c r="F69" s="269"/>
      <c r="G69" s="269"/>
      <c r="H69" s="269"/>
      <c r="I69" s="269"/>
      <c r="J69" s="270"/>
      <c r="K69" s="270"/>
      <c r="L69" s="270"/>
      <c r="M69" s="270"/>
      <c r="N69" s="269"/>
      <c r="O69" s="269"/>
      <c r="P69" s="269"/>
      <c r="Q69" s="269"/>
      <c r="R69" s="269"/>
      <c r="S69" s="269"/>
      <c r="T69" s="269"/>
      <c r="U69" s="269"/>
      <c r="V69" s="269"/>
      <c r="W69" s="269"/>
      <c r="X69" s="269"/>
      <c r="Y69" s="269"/>
      <c r="Z69" s="269"/>
      <c r="AA69" s="269"/>
      <c r="AB69" s="269"/>
      <c r="AC69" s="269"/>
      <c r="AD69" s="269"/>
      <c r="AE69" s="125"/>
      <c r="AF69" s="125"/>
      <c r="AG69" s="269"/>
      <c r="AH69" s="269"/>
      <c r="AI69" s="269"/>
      <c r="AJ69" s="269"/>
      <c r="AK69" s="269"/>
      <c r="AL69" s="131"/>
      <c r="AM69" s="242"/>
      <c r="AN69" s="9"/>
      <c r="AO69" s="9"/>
      <c r="AP69" s="9"/>
      <c r="AQ69" s="131"/>
      <c r="AR69" s="131"/>
      <c r="AS69" s="131"/>
      <c r="AT69" s="131"/>
      <c r="AU69" s="131"/>
      <c r="AV69" s="131"/>
      <c r="AW69" s="131"/>
      <c r="AX69" s="131"/>
      <c r="AY69" s="131"/>
      <c r="AZ69" s="131"/>
      <c r="BA69" s="131"/>
      <c r="BC69" s="130"/>
    </row>
    <row r="70" spans="1:55" ht="15.75" customHeight="1" x14ac:dyDescent="0.25">
      <c r="A70" s="1452"/>
      <c r="B70" s="111"/>
      <c r="C70" s="120"/>
      <c r="D70" s="418"/>
      <c r="E70" s="139">
        <f t="shared" si="2"/>
        <v>0</v>
      </c>
      <c r="F70" s="271"/>
      <c r="G70" s="271"/>
      <c r="H70" s="271"/>
      <c r="I70" s="271"/>
      <c r="J70" s="272"/>
      <c r="K70" s="272"/>
      <c r="L70" s="272"/>
      <c r="M70" s="272"/>
      <c r="N70" s="271"/>
      <c r="O70" s="271"/>
      <c r="P70" s="271"/>
      <c r="Q70" s="271"/>
      <c r="R70" s="271"/>
      <c r="S70" s="271"/>
      <c r="T70" s="271"/>
      <c r="U70" s="271"/>
      <c r="V70" s="271"/>
      <c r="W70" s="271"/>
      <c r="X70" s="271"/>
      <c r="Y70" s="271"/>
      <c r="Z70" s="271"/>
      <c r="AA70" s="271"/>
      <c r="AB70" s="271"/>
      <c r="AC70" s="271"/>
      <c r="AD70" s="271"/>
      <c r="AE70" s="268"/>
      <c r="AF70" s="268"/>
      <c r="AG70" s="271"/>
      <c r="AH70" s="271"/>
      <c r="AI70" s="271"/>
      <c r="AJ70" s="271"/>
      <c r="AK70" s="271"/>
      <c r="AL70" s="131"/>
      <c r="AM70" s="242"/>
      <c r="AN70" s="9"/>
      <c r="AO70" s="9"/>
      <c r="AP70" s="9"/>
      <c r="AQ70" s="131"/>
      <c r="AR70" s="131"/>
      <c r="AS70" s="131"/>
      <c r="AT70" s="131"/>
      <c r="AU70" s="131"/>
      <c r="AV70" s="131"/>
      <c r="AW70" s="131"/>
      <c r="AX70" s="131"/>
      <c r="AY70" s="131"/>
      <c r="AZ70" s="131"/>
      <c r="BA70" s="131"/>
      <c r="BC70" s="130"/>
    </row>
    <row r="71" spans="1:55" ht="15.75" customHeight="1" x14ac:dyDescent="0.25">
      <c r="A71" s="1452"/>
      <c r="B71" s="111"/>
      <c r="C71" s="120"/>
      <c r="D71" s="418"/>
      <c r="E71" s="139">
        <f t="shared" si="2"/>
        <v>0</v>
      </c>
      <c r="F71" s="271"/>
      <c r="G71" s="271"/>
      <c r="H71" s="271"/>
      <c r="I71" s="271"/>
      <c r="J71" s="272"/>
      <c r="K71" s="272"/>
      <c r="L71" s="272"/>
      <c r="M71" s="272"/>
      <c r="N71" s="271"/>
      <c r="O71" s="271"/>
      <c r="P71" s="271"/>
      <c r="Q71" s="271"/>
      <c r="R71" s="271"/>
      <c r="S71" s="271"/>
      <c r="T71" s="271"/>
      <c r="U71" s="271"/>
      <c r="V71" s="271"/>
      <c r="W71" s="271"/>
      <c r="X71" s="271"/>
      <c r="Y71" s="271"/>
      <c r="Z71" s="271"/>
      <c r="AA71" s="271"/>
      <c r="AB71" s="271"/>
      <c r="AC71" s="271"/>
      <c r="AD71" s="271"/>
      <c r="AE71" s="268"/>
      <c r="AF71" s="268"/>
      <c r="AG71" s="271"/>
      <c r="AH71" s="271"/>
      <c r="AI71" s="271"/>
      <c r="AJ71" s="271"/>
      <c r="AK71" s="271"/>
      <c r="AL71" s="131"/>
      <c r="AM71" s="242"/>
      <c r="AN71" s="9"/>
      <c r="AO71" s="9"/>
      <c r="AP71" s="9"/>
      <c r="AQ71" s="131"/>
      <c r="AR71" s="131"/>
      <c r="AS71" s="131"/>
      <c r="AT71" s="131"/>
      <c r="AU71" s="131"/>
      <c r="AV71" s="131"/>
      <c r="AW71" s="131"/>
      <c r="AX71" s="131"/>
      <c r="AY71" s="131"/>
      <c r="AZ71" s="131"/>
      <c r="BA71" s="131"/>
      <c r="BC71" s="130"/>
    </row>
    <row r="72" spans="1:55" ht="15.75" customHeight="1" x14ac:dyDescent="0.25">
      <c r="A72" s="1452"/>
      <c r="B72" s="111"/>
      <c r="C72" s="120"/>
      <c r="D72" s="418"/>
      <c r="E72" s="139">
        <f t="shared" si="2"/>
        <v>0</v>
      </c>
      <c r="F72" s="271"/>
      <c r="G72" s="271"/>
      <c r="H72" s="271"/>
      <c r="I72" s="271"/>
      <c r="J72" s="272"/>
      <c r="K72" s="272"/>
      <c r="L72" s="272"/>
      <c r="M72" s="272"/>
      <c r="N72" s="271"/>
      <c r="O72" s="271"/>
      <c r="P72" s="271"/>
      <c r="Q72" s="271"/>
      <c r="R72" s="271"/>
      <c r="S72" s="271"/>
      <c r="T72" s="271"/>
      <c r="U72" s="271"/>
      <c r="V72" s="271"/>
      <c r="W72" s="271"/>
      <c r="X72" s="271"/>
      <c r="Y72" s="271"/>
      <c r="Z72" s="271"/>
      <c r="AA72" s="271"/>
      <c r="AB72" s="271"/>
      <c r="AC72" s="271"/>
      <c r="AD72" s="271"/>
      <c r="AE72" s="268"/>
      <c r="AF72" s="268"/>
      <c r="AG72" s="271"/>
      <c r="AH72" s="271"/>
      <c r="AI72" s="271"/>
      <c r="AJ72" s="271"/>
      <c r="AK72" s="271"/>
      <c r="AL72" s="131"/>
      <c r="AM72" s="242"/>
      <c r="AN72" s="9"/>
      <c r="AO72" s="9"/>
      <c r="AP72" s="9"/>
      <c r="AQ72" s="131"/>
      <c r="AR72" s="131"/>
      <c r="AS72" s="131"/>
      <c r="AT72" s="131"/>
      <c r="AU72" s="131"/>
      <c r="AV72" s="131"/>
      <c r="AW72" s="131"/>
      <c r="AX72" s="131"/>
      <c r="AY72" s="131"/>
      <c r="AZ72" s="131"/>
      <c r="BA72" s="131"/>
      <c r="BC72" s="130"/>
    </row>
    <row r="73" spans="1:55" ht="15.75" customHeight="1" x14ac:dyDescent="0.25">
      <c r="A73" s="1452"/>
      <c r="B73" s="111"/>
      <c r="C73" s="120"/>
      <c r="D73" s="418"/>
      <c r="E73" s="139">
        <f t="shared" si="2"/>
        <v>0</v>
      </c>
      <c r="F73" s="271"/>
      <c r="G73" s="271"/>
      <c r="H73" s="271"/>
      <c r="I73" s="271"/>
      <c r="J73" s="272"/>
      <c r="K73" s="272"/>
      <c r="L73" s="272"/>
      <c r="M73" s="272"/>
      <c r="N73" s="271"/>
      <c r="O73" s="271"/>
      <c r="P73" s="271"/>
      <c r="Q73" s="271"/>
      <c r="R73" s="271"/>
      <c r="S73" s="271"/>
      <c r="T73" s="271"/>
      <c r="U73" s="271"/>
      <c r="V73" s="271"/>
      <c r="W73" s="271"/>
      <c r="X73" s="271"/>
      <c r="Y73" s="271"/>
      <c r="Z73" s="271"/>
      <c r="AA73" s="271"/>
      <c r="AB73" s="271"/>
      <c r="AC73" s="271"/>
      <c r="AD73" s="271"/>
      <c r="AE73" s="268"/>
      <c r="AF73" s="268"/>
      <c r="AG73" s="271"/>
      <c r="AH73" s="271"/>
      <c r="AI73" s="271"/>
      <c r="AJ73" s="271"/>
      <c r="AK73" s="271"/>
      <c r="AL73" s="131"/>
      <c r="AM73" s="242"/>
      <c r="AN73" s="9"/>
      <c r="AO73" s="9"/>
      <c r="AP73" s="9"/>
      <c r="AQ73" s="131"/>
      <c r="AR73" s="131"/>
      <c r="AS73" s="131"/>
      <c r="AT73" s="131"/>
      <c r="AU73" s="131"/>
      <c r="AV73" s="131"/>
      <c r="AW73" s="131"/>
      <c r="AX73" s="131"/>
      <c r="AY73" s="131"/>
      <c r="AZ73" s="131"/>
      <c r="BA73" s="131"/>
      <c r="BC73" s="130"/>
    </row>
    <row r="74" spans="1:55" ht="15.75" customHeight="1" x14ac:dyDescent="0.25">
      <c r="A74" s="1452"/>
      <c r="B74" s="111"/>
      <c r="C74" s="120"/>
      <c r="D74" s="418"/>
      <c r="E74" s="139">
        <f t="shared" si="2"/>
        <v>0</v>
      </c>
      <c r="F74" s="269"/>
      <c r="G74" s="269"/>
      <c r="H74" s="269"/>
      <c r="I74" s="269"/>
      <c r="J74" s="270"/>
      <c r="K74" s="270"/>
      <c r="L74" s="270"/>
      <c r="M74" s="270"/>
      <c r="N74" s="269"/>
      <c r="O74" s="269"/>
      <c r="P74" s="269"/>
      <c r="Q74" s="269"/>
      <c r="R74" s="269"/>
      <c r="S74" s="269"/>
      <c r="T74" s="269"/>
      <c r="U74" s="269"/>
      <c r="V74" s="269"/>
      <c r="W74" s="269"/>
      <c r="X74" s="269"/>
      <c r="Y74" s="269"/>
      <c r="Z74" s="269"/>
      <c r="AA74" s="269"/>
      <c r="AB74" s="269"/>
      <c r="AC74" s="269"/>
      <c r="AD74" s="269"/>
      <c r="AE74" s="125"/>
      <c r="AF74" s="125"/>
      <c r="AG74" s="269"/>
      <c r="AH74" s="269"/>
      <c r="AI74" s="269"/>
      <c r="AJ74" s="269"/>
      <c r="AK74" s="269"/>
      <c r="AL74" s="131"/>
      <c r="AM74" s="242"/>
      <c r="AN74" s="9"/>
      <c r="AO74" s="9"/>
      <c r="AP74" s="9"/>
      <c r="AQ74" s="131"/>
      <c r="AR74" s="131"/>
      <c r="AS74" s="131"/>
      <c r="AT74" s="131"/>
      <c r="AU74" s="131"/>
      <c r="AV74" s="131"/>
      <c r="AW74" s="131"/>
      <c r="AX74" s="131"/>
      <c r="AY74" s="131"/>
      <c r="AZ74" s="131"/>
      <c r="BA74" s="131"/>
      <c r="BC74" s="130"/>
    </row>
    <row r="75" spans="1:55" ht="15.75" customHeight="1" x14ac:dyDescent="0.25">
      <c r="A75" s="1453"/>
      <c r="B75" s="111"/>
      <c r="C75" s="369"/>
      <c r="D75" s="417"/>
      <c r="E75" s="139">
        <f t="shared" si="2"/>
        <v>0</v>
      </c>
      <c r="F75" s="422"/>
      <c r="G75" s="422"/>
      <c r="H75" s="422"/>
      <c r="I75" s="422"/>
      <c r="J75" s="423"/>
      <c r="K75" s="423"/>
      <c r="L75" s="423"/>
      <c r="M75" s="423"/>
      <c r="N75" s="422"/>
      <c r="O75" s="422"/>
      <c r="P75" s="422"/>
      <c r="Q75" s="422"/>
      <c r="R75" s="422"/>
      <c r="S75" s="422"/>
      <c r="T75" s="422"/>
      <c r="U75" s="422"/>
      <c r="V75" s="422"/>
      <c r="W75" s="422"/>
      <c r="X75" s="422"/>
      <c r="Y75" s="422"/>
      <c r="Z75" s="422"/>
      <c r="AA75" s="422"/>
      <c r="AB75" s="422"/>
      <c r="AC75" s="422"/>
      <c r="AD75" s="422"/>
      <c r="AE75" s="267"/>
      <c r="AF75" s="267"/>
      <c r="AG75" s="422"/>
      <c r="AH75" s="422"/>
      <c r="AI75" s="422"/>
      <c r="AJ75" s="422"/>
      <c r="AK75" s="422"/>
      <c r="AL75" s="120"/>
      <c r="AM75" s="240"/>
      <c r="AN75" s="9"/>
      <c r="AO75" s="9"/>
      <c r="AP75" s="9"/>
      <c r="AQ75" s="120"/>
      <c r="AR75" s="120"/>
      <c r="AS75" s="120"/>
      <c r="AT75" s="120"/>
      <c r="AU75" s="120"/>
      <c r="AV75" s="120"/>
      <c r="AW75" s="120"/>
      <c r="AX75" s="120"/>
      <c r="AY75" s="120"/>
      <c r="AZ75" s="120"/>
      <c r="BA75" s="120"/>
      <c r="BC75" s="124"/>
    </row>
    <row r="76" spans="1:55" ht="15.75" customHeight="1" x14ac:dyDescent="0.25">
      <c r="A76" s="1454" t="s">
        <v>542</v>
      </c>
      <c r="B76" s="432" t="s">
        <v>540</v>
      </c>
      <c r="C76" s="369"/>
      <c r="D76" s="417" t="s">
        <v>541</v>
      </c>
      <c r="E76" s="139">
        <f t="shared" si="2"/>
        <v>4</v>
      </c>
      <c r="F76" s="422"/>
      <c r="G76" s="422"/>
      <c r="H76" s="422"/>
      <c r="I76" s="422"/>
      <c r="J76" s="423"/>
      <c r="K76" s="423"/>
      <c r="L76" s="423"/>
      <c r="M76" s="423"/>
      <c r="N76" s="422"/>
      <c r="O76" s="422"/>
      <c r="P76" s="422"/>
      <c r="Q76" s="422"/>
      <c r="R76" s="422"/>
      <c r="S76" s="422"/>
      <c r="T76" s="422"/>
      <c r="U76" s="422" t="s">
        <v>258</v>
      </c>
      <c r="V76" s="422"/>
      <c r="W76" s="422"/>
      <c r="X76" s="422"/>
      <c r="Y76" s="422"/>
      <c r="Z76" s="422"/>
      <c r="AA76" s="422"/>
      <c r="AB76" s="422"/>
      <c r="AC76" s="422"/>
      <c r="AD76" s="422"/>
      <c r="AE76" s="267"/>
      <c r="AF76" s="267"/>
      <c r="AG76" s="422" t="s">
        <v>258</v>
      </c>
      <c r="AH76" s="422"/>
      <c r="AI76" s="422"/>
      <c r="AJ76" s="422" t="s">
        <v>258</v>
      </c>
      <c r="AK76" s="422" t="s">
        <v>258</v>
      </c>
      <c r="AL76" s="121"/>
      <c r="AM76" s="241"/>
      <c r="AN76" s="434"/>
      <c r="AO76" s="434"/>
      <c r="AP76" s="434"/>
      <c r="AQ76" s="121"/>
      <c r="AR76" s="121"/>
      <c r="AS76" s="121"/>
      <c r="AT76" s="121"/>
      <c r="AU76" s="121"/>
      <c r="AV76" s="121"/>
      <c r="AW76" s="121"/>
      <c r="AX76" s="121"/>
      <c r="AY76" s="121"/>
      <c r="AZ76" s="121"/>
      <c r="BA76" s="121"/>
      <c r="BC76" s="124"/>
    </row>
    <row r="77" spans="1:55" ht="15.75" customHeight="1" x14ac:dyDescent="0.25">
      <c r="A77" s="1454"/>
      <c r="B77" s="132"/>
      <c r="C77" s="120"/>
      <c r="D77" s="417"/>
      <c r="E77" s="139">
        <f t="shared" si="2"/>
        <v>0</v>
      </c>
      <c r="F77" s="271"/>
      <c r="G77" s="271"/>
      <c r="H77" s="271"/>
      <c r="I77" s="271"/>
      <c r="J77" s="272"/>
      <c r="K77" s="272"/>
      <c r="L77" s="272"/>
      <c r="M77" s="272"/>
      <c r="N77" s="271"/>
      <c r="O77" s="271"/>
      <c r="P77" s="271"/>
      <c r="Q77" s="271"/>
      <c r="R77" s="271"/>
      <c r="S77" s="271"/>
      <c r="T77" s="271"/>
      <c r="U77" s="271"/>
      <c r="V77" s="271"/>
      <c r="W77" s="271"/>
      <c r="X77" s="271"/>
      <c r="Y77" s="271"/>
      <c r="Z77" s="271"/>
      <c r="AA77" s="271"/>
      <c r="AB77" s="271"/>
      <c r="AC77" s="271"/>
      <c r="AD77" s="271"/>
      <c r="AE77" s="268"/>
      <c r="AF77" s="268"/>
      <c r="AG77" s="271"/>
      <c r="AH77" s="271"/>
      <c r="AI77" s="271"/>
      <c r="AJ77" s="271"/>
      <c r="AK77" s="271"/>
      <c r="AL77" s="131"/>
      <c r="AM77" s="242"/>
      <c r="AN77" s="9"/>
      <c r="AO77" s="9"/>
      <c r="AP77" s="9"/>
      <c r="AQ77" s="131"/>
      <c r="AR77" s="131"/>
      <c r="AS77" s="131"/>
      <c r="AT77" s="131"/>
      <c r="AU77" s="131"/>
      <c r="AV77" s="131"/>
      <c r="AW77" s="131"/>
      <c r="AX77" s="131"/>
      <c r="AY77" s="131"/>
      <c r="AZ77" s="131"/>
      <c r="BA77" s="131"/>
      <c r="BC77" s="124"/>
    </row>
    <row r="78" spans="1:55" ht="15.75" customHeight="1" x14ac:dyDescent="0.25">
      <c r="A78" s="1454"/>
      <c r="B78" s="132"/>
      <c r="C78" s="120"/>
      <c r="D78" s="417"/>
      <c r="E78" s="139">
        <f t="shared" si="2"/>
        <v>0</v>
      </c>
      <c r="F78" s="269"/>
      <c r="G78" s="269"/>
      <c r="H78" s="269"/>
      <c r="I78" s="269"/>
      <c r="J78" s="270"/>
      <c r="K78" s="270"/>
      <c r="L78" s="270"/>
      <c r="M78" s="270"/>
      <c r="N78" s="269"/>
      <c r="O78" s="269"/>
      <c r="P78" s="269"/>
      <c r="Q78" s="269"/>
      <c r="R78" s="269"/>
      <c r="S78" s="269"/>
      <c r="T78" s="269"/>
      <c r="U78" s="269"/>
      <c r="V78" s="269"/>
      <c r="W78" s="269"/>
      <c r="X78" s="269"/>
      <c r="Y78" s="269"/>
      <c r="Z78" s="269"/>
      <c r="AA78" s="269"/>
      <c r="AB78" s="269"/>
      <c r="AC78" s="269"/>
      <c r="AD78" s="269"/>
      <c r="AE78" s="125"/>
      <c r="AF78" s="125"/>
      <c r="AG78" s="269"/>
      <c r="AH78" s="269"/>
      <c r="AI78" s="269"/>
      <c r="AJ78" s="269"/>
      <c r="AK78" s="269"/>
      <c r="AL78" s="131"/>
      <c r="AM78" s="242"/>
      <c r="AN78" s="9"/>
      <c r="AO78" s="9"/>
      <c r="AP78" s="9"/>
      <c r="AQ78" s="131"/>
      <c r="AR78" s="131"/>
      <c r="AS78" s="131"/>
      <c r="AT78" s="131"/>
      <c r="AU78" s="131"/>
      <c r="AV78" s="131"/>
      <c r="AW78" s="131"/>
      <c r="AX78" s="131"/>
      <c r="AY78" s="131"/>
      <c r="AZ78" s="131"/>
      <c r="BA78" s="131"/>
      <c r="BC78" s="124"/>
    </row>
    <row r="79" spans="1:55" ht="15.75" customHeight="1" x14ac:dyDescent="0.25">
      <c r="A79" s="1454"/>
      <c r="B79" s="132"/>
      <c r="C79" s="369"/>
      <c r="D79" s="417"/>
      <c r="E79" s="139">
        <f t="shared" si="2"/>
        <v>0</v>
      </c>
      <c r="F79" s="269"/>
      <c r="G79" s="269"/>
      <c r="H79" s="269"/>
      <c r="I79" s="269"/>
      <c r="J79" s="270"/>
      <c r="K79" s="270"/>
      <c r="L79" s="270"/>
      <c r="M79" s="270"/>
      <c r="N79" s="269"/>
      <c r="O79" s="269"/>
      <c r="P79" s="269"/>
      <c r="Q79" s="269"/>
      <c r="R79" s="269"/>
      <c r="S79" s="269"/>
      <c r="T79" s="269"/>
      <c r="U79" s="269"/>
      <c r="V79" s="269"/>
      <c r="W79" s="269"/>
      <c r="X79" s="269"/>
      <c r="Y79" s="269"/>
      <c r="Z79" s="269"/>
      <c r="AA79" s="269"/>
      <c r="AB79" s="269"/>
      <c r="AC79" s="269"/>
      <c r="AD79" s="269"/>
      <c r="AE79" s="125"/>
      <c r="AF79" s="125"/>
      <c r="AG79" s="269"/>
      <c r="AH79" s="269"/>
      <c r="AI79" s="269"/>
      <c r="AJ79" s="269"/>
      <c r="AK79" s="269"/>
      <c r="AL79" s="131"/>
      <c r="AM79" s="242"/>
      <c r="AN79" s="9"/>
      <c r="AO79" s="9"/>
      <c r="AP79" s="9"/>
      <c r="AQ79" s="131"/>
      <c r="AR79" s="131"/>
      <c r="AS79" s="131"/>
      <c r="AT79" s="131"/>
      <c r="AU79" s="131"/>
      <c r="AV79" s="131"/>
      <c r="AW79" s="131"/>
      <c r="AX79" s="131"/>
      <c r="AY79" s="131"/>
      <c r="AZ79" s="131"/>
      <c r="BA79" s="131"/>
      <c r="BC79" s="124"/>
    </row>
    <row r="80" spans="1:55" ht="15.75" customHeight="1" x14ac:dyDescent="0.25">
      <c r="A80" s="1454"/>
      <c r="B80" s="132"/>
      <c r="C80" s="369"/>
      <c r="D80" s="417"/>
      <c r="E80" s="139">
        <f t="shared" si="2"/>
        <v>0</v>
      </c>
      <c r="F80" s="271"/>
      <c r="G80" s="271"/>
      <c r="H80" s="271"/>
      <c r="I80" s="271"/>
      <c r="J80" s="272"/>
      <c r="K80" s="272"/>
      <c r="L80" s="272"/>
      <c r="M80" s="272"/>
      <c r="N80" s="271"/>
      <c r="O80" s="271"/>
      <c r="P80" s="271"/>
      <c r="Q80" s="271"/>
      <c r="R80" s="271"/>
      <c r="S80" s="271"/>
      <c r="T80" s="271"/>
      <c r="U80" s="271"/>
      <c r="V80" s="271"/>
      <c r="W80" s="271"/>
      <c r="X80" s="271"/>
      <c r="Y80" s="271"/>
      <c r="Z80" s="271"/>
      <c r="AA80" s="271"/>
      <c r="AB80" s="271"/>
      <c r="AC80" s="271"/>
      <c r="AD80" s="271"/>
      <c r="AE80" s="268"/>
      <c r="AF80" s="268"/>
      <c r="AG80" s="271"/>
      <c r="AH80" s="271"/>
      <c r="AI80" s="271"/>
      <c r="AJ80" s="271"/>
      <c r="AK80" s="271"/>
      <c r="AL80" s="120"/>
      <c r="AM80" s="240"/>
      <c r="AN80" s="9"/>
      <c r="AO80" s="9"/>
      <c r="AP80" s="9"/>
      <c r="AQ80" s="120"/>
      <c r="AR80" s="120"/>
      <c r="AS80" s="120"/>
      <c r="AT80" s="120"/>
      <c r="AU80" s="120"/>
      <c r="AV80" s="120"/>
      <c r="AW80" s="120"/>
      <c r="AX80" s="120"/>
      <c r="AY80" s="120"/>
      <c r="AZ80" s="120"/>
      <c r="BA80" s="120"/>
      <c r="BC80" s="124"/>
    </row>
    <row r="81" spans="1:55" ht="15.75" customHeight="1" x14ac:dyDescent="0.25">
      <c r="A81" s="1454"/>
      <c r="B81" s="132"/>
      <c r="C81" s="369"/>
      <c r="D81" s="417"/>
      <c r="E81" s="139">
        <f t="shared" si="2"/>
        <v>0</v>
      </c>
      <c r="F81" s="269"/>
      <c r="G81" s="269"/>
      <c r="H81" s="269"/>
      <c r="I81" s="269"/>
      <c r="J81" s="270"/>
      <c r="K81" s="270"/>
      <c r="L81" s="270"/>
      <c r="M81" s="270"/>
      <c r="N81" s="269"/>
      <c r="O81" s="269"/>
      <c r="P81" s="269"/>
      <c r="Q81" s="269"/>
      <c r="R81" s="269"/>
      <c r="S81" s="269"/>
      <c r="T81" s="269"/>
      <c r="U81" s="269"/>
      <c r="V81" s="269"/>
      <c r="W81" s="269"/>
      <c r="X81" s="269"/>
      <c r="Y81" s="269"/>
      <c r="Z81" s="269"/>
      <c r="AA81" s="269"/>
      <c r="AB81" s="269"/>
      <c r="AC81" s="269"/>
      <c r="AD81" s="269"/>
      <c r="AE81" s="125"/>
      <c r="AF81" s="125"/>
      <c r="AG81" s="269"/>
      <c r="AH81" s="269"/>
      <c r="AI81" s="269"/>
      <c r="AJ81" s="269"/>
      <c r="AK81" s="269"/>
      <c r="AL81" s="120"/>
      <c r="AM81" s="240"/>
      <c r="AN81" s="9"/>
      <c r="AO81" s="9"/>
      <c r="AP81" s="9"/>
      <c r="AQ81" s="120"/>
      <c r="AR81" s="120"/>
      <c r="AS81" s="120"/>
      <c r="AT81" s="120"/>
      <c r="AU81" s="120"/>
      <c r="AV81" s="120"/>
      <c r="AW81" s="120"/>
      <c r="AX81" s="120"/>
      <c r="AY81" s="120"/>
      <c r="AZ81" s="120"/>
      <c r="BA81" s="120"/>
      <c r="BC81" s="124"/>
    </row>
    <row r="82" spans="1:55" ht="15.75" customHeight="1" x14ac:dyDescent="0.25">
      <c r="A82" s="1454"/>
      <c r="B82" s="132"/>
      <c r="C82" s="369"/>
      <c r="D82" s="417"/>
      <c r="E82" s="139">
        <f t="shared" si="2"/>
        <v>0</v>
      </c>
      <c r="F82" s="422"/>
      <c r="G82" s="422"/>
      <c r="H82" s="422"/>
      <c r="I82" s="422"/>
      <c r="J82" s="423"/>
      <c r="K82" s="423"/>
      <c r="L82" s="423"/>
      <c r="M82" s="423"/>
      <c r="N82" s="422"/>
      <c r="O82" s="422"/>
      <c r="P82" s="422"/>
      <c r="Q82" s="422"/>
      <c r="R82" s="422"/>
      <c r="S82" s="422"/>
      <c r="T82" s="422"/>
      <c r="U82" s="422"/>
      <c r="V82" s="422"/>
      <c r="W82" s="422"/>
      <c r="X82" s="422"/>
      <c r="Y82" s="422"/>
      <c r="Z82" s="422"/>
      <c r="AA82" s="422"/>
      <c r="AB82" s="422"/>
      <c r="AC82" s="422"/>
      <c r="AD82" s="422"/>
      <c r="AE82" s="267"/>
      <c r="AF82" s="267"/>
      <c r="AG82" s="422"/>
      <c r="AH82" s="422"/>
      <c r="AI82" s="422"/>
      <c r="AJ82" s="422"/>
      <c r="AK82" s="422"/>
      <c r="AL82" s="131"/>
      <c r="AM82" s="242"/>
      <c r="AN82" s="9"/>
      <c r="AO82" s="9"/>
      <c r="AP82" s="9"/>
      <c r="AQ82" s="131"/>
      <c r="AR82" s="131"/>
      <c r="AS82" s="131"/>
      <c r="AT82" s="131"/>
      <c r="AU82" s="131"/>
      <c r="AV82" s="131"/>
      <c r="AW82" s="131"/>
      <c r="AX82" s="131"/>
      <c r="AY82" s="131"/>
      <c r="AZ82" s="131"/>
      <c r="BA82" s="131"/>
      <c r="BC82" s="124"/>
    </row>
    <row r="83" spans="1:55" ht="15.75" customHeight="1" x14ac:dyDescent="0.25">
      <c r="A83" s="1455"/>
      <c r="B83" s="132"/>
      <c r="C83" s="369"/>
      <c r="D83" s="417"/>
      <c r="E83" s="139">
        <f t="shared" si="2"/>
        <v>0</v>
      </c>
      <c r="F83" s="422"/>
      <c r="G83" s="422"/>
      <c r="H83" s="422"/>
      <c r="I83" s="422"/>
      <c r="J83" s="423"/>
      <c r="K83" s="423"/>
      <c r="L83" s="423"/>
      <c r="M83" s="423"/>
      <c r="N83" s="422"/>
      <c r="O83" s="422"/>
      <c r="P83" s="422"/>
      <c r="Q83" s="422"/>
      <c r="R83" s="422"/>
      <c r="S83" s="422"/>
      <c r="T83" s="422"/>
      <c r="U83" s="422"/>
      <c r="V83" s="422"/>
      <c r="W83" s="422"/>
      <c r="X83" s="422"/>
      <c r="Y83" s="422"/>
      <c r="Z83" s="422"/>
      <c r="AA83" s="422"/>
      <c r="AB83" s="422"/>
      <c r="AC83" s="422"/>
      <c r="AD83" s="422"/>
      <c r="AE83" s="267"/>
      <c r="AF83" s="267"/>
      <c r="AG83" s="422"/>
      <c r="AH83" s="422"/>
      <c r="AI83" s="422"/>
      <c r="AJ83" s="422"/>
      <c r="AK83" s="422"/>
      <c r="AL83" s="120"/>
      <c r="AM83" s="240"/>
      <c r="AN83" s="9"/>
      <c r="AO83" s="9"/>
      <c r="AP83" s="9"/>
      <c r="AQ83" s="120"/>
      <c r="AR83" s="120"/>
      <c r="AS83" s="120"/>
      <c r="AT83" s="120"/>
      <c r="AU83" s="120"/>
      <c r="AV83" s="120"/>
      <c r="AW83" s="120"/>
      <c r="AX83" s="120"/>
      <c r="AY83" s="120"/>
      <c r="AZ83" s="120"/>
      <c r="BA83" s="120"/>
      <c r="BC83" s="124"/>
    </row>
    <row r="84" spans="1:55" ht="15.75" customHeight="1" x14ac:dyDescent="0.25">
      <c r="A84" s="1444" t="s">
        <v>543</v>
      </c>
      <c r="B84" s="111" t="s">
        <v>392</v>
      </c>
      <c r="C84" s="369"/>
      <c r="D84" s="419"/>
      <c r="E84" s="139">
        <f t="shared" si="2"/>
        <v>0</v>
      </c>
      <c r="F84" s="422"/>
      <c r="G84" s="422"/>
      <c r="H84" s="422"/>
      <c r="I84" s="422"/>
      <c r="J84" s="423"/>
      <c r="K84" s="423"/>
      <c r="L84" s="423"/>
      <c r="M84" s="423"/>
      <c r="N84" s="422"/>
      <c r="O84" s="422"/>
      <c r="P84" s="422"/>
      <c r="Q84" s="422"/>
      <c r="R84" s="422"/>
      <c r="S84" s="422"/>
      <c r="T84" s="422"/>
      <c r="U84" s="422"/>
      <c r="V84" s="422"/>
      <c r="W84" s="422"/>
      <c r="X84" s="422"/>
      <c r="Y84" s="422"/>
      <c r="Z84" s="422"/>
      <c r="AA84" s="422"/>
      <c r="AB84" s="422"/>
      <c r="AC84" s="422"/>
      <c r="AD84" s="422"/>
      <c r="AE84" s="267"/>
      <c r="AF84" s="267"/>
      <c r="AG84" s="121"/>
      <c r="AH84" s="121"/>
      <c r="AI84" s="121"/>
      <c r="AJ84" s="121"/>
      <c r="AK84" s="121"/>
      <c r="AL84" s="121"/>
      <c r="AM84" s="241"/>
      <c r="AN84" s="9"/>
      <c r="AO84" s="9"/>
      <c r="AP84" s="9"/>
      <c r="AQ84" s="121"/>
      <c r="AR84" s="121"/>
      <c r="AS84" s="121"/>
      <c r="AT84" s="121"/>
      <c r="AU84" s="121"/>
      <c r="AV84" s="121"/>
      <c r="AW84" s="121"/>
      <c r="AX84" s="121"/>
      <c r="AY84" s="121"/>
      <c r="AZ84" s="121"/>
      <c r="BA84" s="121"/>
      <c r="BC84" s="124"/>
    </row>
    <row r="85" spans="1:55" ht="15.75" customHeight="1" x14ac:dyDescent="0.25">
      <c r="A85" s="1444"/>
      <c r="B85" s="127"/>
      <c r="C85" s="369"/>
      <c r="D85" s="418"/>
      <c r="E85" s="139">
        <f t="shared" si="2"/>
        <v>0</v>
      </c>
      <c r="F85" s="422"/>
      <c r="G85" s="422"/>
      <c r="H85" s="422"/>
      <c r="I85" s="422"/>
      <c r="J85" s="423"/>
      <c r="K85" s="423"/>
      <c r="L85" s="423"/>
      <c r="M85" s="423"/>
      <c r="N85" s="422"/>
      <c r="O85" s="422"/>
      <c r="P85" s="422"/>
      <c r="Q85" s="422"/>
      <c r="R85" s="422"/>
      <c r="S85" s="422"/>
      <c r="T85" s="422"/>
      <c r="U85" s="422"/>
      <c r="V85" s="422"/>
      <c r="W85" s="422"/>
      <c r="X85" s="422"/>
      <c r="Y85" s="422"/>
      <c r="Z85" s="422"/>
      <c r="AA85" s="422"/>
      <c r="AB85" s="422"/>
      <c r="AC85" s="422"/>
      <c r="AD85" s="422"/>
      <c r="AE85" s="267"/>
      <c r="AF85" s="267"/>
      <c r="AG85" s="422"/>
      <c r="AH85" s="422"/>
      <c r="AI85" s="422"/>
      <c r="AJ85" s="422"/>
      <c r="AK85" s="422"/>
      <c r="AL85" s="121"/>
      <c r="AM85" s="241"/>
      <c r="AN85" s="9"/>
      <c r="AO85" s="9"/>
      <c r="AP85" s="9"/>
      <c r="AQ85" s="121"/>
      <c r="AR85" s="121"/>
      <c r="AS85" s="121"/>
      <c r="AT85" s="121"/>
      <c r="AU85" s="121"/>
      <c r="AV85" s="121"/>
      <c r="AW85" s="121"/>
      <c r="AX85" s="121"/>
      <c r="AY85" s="121"/>
      <c r="AZ85" s="121"/>
      <c r="BA85" s="121"/>
      <c r="BC85" s="124"/>
    </row>
    <row r="86" spans="1:55" ht="15.75" customHeight="1" x14ac:dyDescent="0.25">
      <c r="A86" s="1444"/>
      <c r="B86" s="127"/>
      <c r="C86" s="120"/>
      <c r="D86" s="418"/>
      <c r="E86" s="139">
        <f t="shared" si="2"/>
        <v>0</v>
      </c>
      <c r="F86" s="422"/>
      <c r="G86" s="422"/>
      <c r="H86" s="422"/>
      <c r="I86" s="422"/>
      <c r="J86" s="423"/>
      <c r="K86" s="423"/>
      <c r="L86" s="423"/>
      <c r="M86" s="423"/>
      <c r="N86" s="422"/>
      <c r="O86" s="422"/>
      <c r="P86" s="422"/>
      <c r="Q86" s="422"/>
      <c r="R86" s="422"/>
      <c r="S86" s="422"/>
      <c r="T86" s="422"/>
      <c r="U86" s="422"/>
      <c r="V86" s="422"/>
      <c r="W86" s="422"/>
      <c r="X86" s="422"/>
      <c r="Y86" s="422"/>
      <c r="Z86" s="422"/>
      <c r="AA86" s="422"/>
      <c r="AB86" s="422"/>
      <c r="AC86" s="422"/>
      <c r="AD86" s="422"/>
      <c r="AE86" s="267"/>
      <c r="AF86" s="267"/>
      <c r="AG86" s="422"/>
      <c r="AH86" s="422"/>
      <c r="AI86" s="422"/>
      <c r="AJ86" s="422"/>
      <c r="AK86" s="422"/>
      <c r="AL86" s="121"/>
      <c r="AM86" s="241"/>
      <c r="AN86" s="9"/>
      <c r="AO86" s="9"/>
      <c r="AP86" s="9"/>
      <c r="AQ86" s="121"/>
      <c r="AR86" s="121"/>
      <c r="AS86" s="121"/>
      <c r="AT86" s="121"/>
      <c r="AU86" s="121"/>
      <c r="AV86" s="121"/>
      <c r="AW86" s="121"/>
      <c r="AX86" s="121"/>
      <c r="AY86" s="121"/>
      <c r="AZ86" s="121"/>
      <c r="BA86" s="121"/>
      <c r="BC86" s="124"/>
    </row>
    <row r="87" spans="1:55" ht="15.75" customHeight="1" x14ac:dyDescent="0.25">
      <c r="A87" s="1444"/>
      <c r="B87" s="127"/>
      <c r="C87" s="369"/>
      <c r="D87" s="417"/>
      <c r="E87" s="139">
        <f t="shared" si="2"/>
        <v>0</v>
      </c>
      <c r="F87" s="422"/>
      <c r="G87" s="422"/>
      <c r="H87" s="422"/>
      <c r="I87" s="422"/>
      <c r="J87" s="423"/>
      <c r="K87" s="423"/>
      <c r="L87" s="423"/>
      <c r="M87" s="423"/>
      <c r="N87" s="422"/>
      <c r="O87" s="422"/>
      <c r="P87" s="422"/>
      <c r="Q87" s="422"/>
      <c r="R87" s="422"/>
      <c r="S87" s="422"/>
      <c r="T87" s="422"/>
      <c r="U87" s="422"/>
      <c r="V87" s="422"/>
      <c r="W87" s="422"/>
      <c r="X87" s="422"/>
      <c r="Y87" s="422"/>
      <c r="Z87" s="422"/>
      <c r="AA87" s="422"/>
      <c r="AB87" s="422"/>
      <c r="AC87" s="422"/>
      <c r="AD87" s="422"/>
      <c r="AE87" s="267"/>
      <c r="AF87" s="267"/>
      <c r="AG87" s="422"/>
      <c r="AH87" s="422"/>
      <c r="AI87" s="422"/>
      <c r="AJ87" s="422"/>
      <c r="AK87" s="422"/>
      <c r="AL87" s="121"/>
      <c r="AM87" s="241"/>
      <c r="AN87" s="9"/>
      <c r="AO87" s="9"/>
      <c r="AP87" s="9"/>
      <c r="AQ87" s="121"/>
      <c r="AR87" s="121"/>
      <c r="AS87" s="121"/>
      <c r="AT87" s="121"/>
      <c r="AU87" s="121"/>
      <c r="AV87" s="121"/>
      <c r="AW87" s="121"/>
      <c r="AX87" s="121"/>
      <c r="AY87" s="121"/>
      <c r="AZ87" s="121"/>
      <c r="BA87" s="121"/>
      <c r="BC87" s="124"/>
    </row>
    <row r="88" spans="1:55" ht="15.75" customHeight="1" x14ac:dyDescent="0.25">
      <c r="A88" s="1444"/>
      <c r="B88" s="127"/>
      <c r="C88" s="120"/>
      <c r="D88" s="417"/>
      <c r="E88" s="139">
        <f t="shared" si="2"/>
        <v>0</v>
      </c>
      <c r="F88" s="422"/>
      <c r="G88" s="422"/>
      <c r="H88" s="422"/>
      <c r="I88" s="422"/>
      <c r="J88" s="423"/>
      <c r="K88" s="423"/>
      <c r="L88" s="423"/>
      <c r="M88" s="423"/>
      <c r="N88" s="422"/>
      <c r="O88" s="422"/>
      <c r="P88" s="422"/>
      <c r="Q88" s="422"/>
      <c r="R88" s="422"/>
      <c r="S88" s="422"/>
      <c r="T88" s="422"/>
      <c r="U88" s="422"/>
      <c r="V88" s="422"/>
      <c r="W88" s="422"/>
      <c r="X88" s="422"/>
      <c r="Y88" s="422"/>
      <c r="Z88" s="422"/>
      <c r="AA88" s="422"/>
      <c r="AB88" s="422"/>
      <c r="AC88" s="422"/>
      <c r="AD88" s="422"/>
      <c r="AE88" s="267"/>
      <c r="AF88" s="267"/>
      <c r="AG88" s="422"/>
      <c r="AH88" s="422"/>
      <c r="AI88" s="422"/>
      <c r="AJ88" s="422"/>
      <c r="AK88" s="422"/>
      <c r="AL88" s="121"/>
      <c r="AM88" s="241"/>
      <c r="AN88" s="9"/>
      <c r="AO88" s="9"/>
      <c r="AP88" s="9"/>
      <c r="AQ88" s="121"/>
      <c r="AR88" s="121"/>
      <c r="AS88" s="121"/>
      <c r="AT88" s="121"/>
      <c r="AU88" s="121"/>
      <c r="AV88" s="121"/>
      <c r="AW88" s="121"/>
      <c r="AX88" s="121"/>
      <c r="AY88" s="121"/>
      <c r="AZ88" s="121"/>
      <c r="BA88" s="121"/>
      <c r="BC88" s="124"/>
    </row>
    <row r="89" spans="1:55" ht="15.75" customHeight="1" x14ac:dyDescent="0.25">
      <c r="A89" s="1444"/>
      <c r="B89" s="127"/>
      <c r="C89" s="369"/>
      <c r="D89" s="417"/>
      <c r="E89" s="139">
        <f t="shared" si="2"/>
        <v>0</v>
      </c>
      <c r="F89" s="269"/>
      <c r="G89" s="269"/>
      <c r="H89" s="269"/>
      <c r="I89" s="269"/>
      <c r="J89" s="270"/>
      <c r="K89" s="270"/>
      <c r="L89" s="270"/>
      <c r="M89" s="270"/>
      <c r="N89" s="269"/>
      <c r="O89" s="269"/>
      <c r="P89" s="269"/>
      <c r="Q89" s="269"/>
      <c r="R89" s="269"/>
      <c r="S89" s="269"/>
      <c r="T89" s="269"/>
      <c r="U89" s="269"/>
      <c r="V89" s="269"/>
      <c r="W89" s="269"/>
      <c r="X89" s="269"/>
      <c r="Y89" s="269"/>
      <c r="Z89" s="269"/>
      <c r="AA89" s="269"/>
      <c r="AB89" s="269"/>
      <c r="AC89" s="269"/>
      <c r="AD89" s="269"/>
      <c r="AE89" s="125"/>
      <c r="AF89" s="125"/>
      <c r="AG89" s="269"/>
      <c r="AH89" s="269"/>
      <c r="AI89" s="269"/>
      <c r="AJ89" s="269"/>
      <c r="AK89" s="269"/>
      <c r="AL89" s="121"/>
      <c r="AM89" s="241"/>
      <c r="AN89" s="9"/>
      <c r="AO89" s="9"/>
      <c r="AP89" s="9"/>
      <c r="AQ89" s="121"/>
      <c r="AR89" s="121"/>
      <c r="AS89" s="121"/>
      <c r="AT89" s="121"/>
      <c r="AU89" s="121"/>
      <c r="AV89" s="121"/>
      <c r="AW89" s="121"/>
      <c r="AX89" s="121"/>
      <c r="AY89" s="121"/>
      <c r="AZ89" s="121"/>
      <c r="BA89" s="121"/>
      <c r="BC89" s="124"/>
    </row>
    <row r="90" spans="1:55" ht="15.75" customHeight="1" x14ac:dyDescent="0.25">
      <c r="A90" s="1444"/>
      <c r="B90" s="127"/>
      <c r="C90" s="369"/>
      <c r="D90" s="417"/>
      <c r="E90" s="139">
        <f t="shared" si="2"/>
        <v>0</v>
      </c>
      <c r="F90" s="422"/>
      <c r="G90" s="422"/>
      <c r="H90" s="422"/>
      <c r="I90" s="422"/>
      <c r="J90" s="423"/>
      <c r="K90" s="423"/>
      <c r="L90" s="423"/>
      <c r="M90" s="423"/>
      <c r="N90" s="422"/>
      <c r="O90" s="422"/>
      <c r="P90" s="422"/>
      <c r="Q90" s="422"/>
      <c r="R90" s="422"/>
      <c r="S90" s="422"/>
      <c r="T90" s="422"/>
      <c r="U90" s="422"/>
      <c r="V90" s="422"/>
      <c r="W90" s="422"/>
      <c r="X90" s="422"/>
      <c r="Y90" s="422"/>
      <c r="Z90" s="422"/>
      <c r="AA90" s="422"/>
      <c r="AB90" s="422"/>
      <c r="AC90" s="422"/>
      <c r="AD90" s="422"/>
      <c r="AE90" s="267"/>
      <c r="AF90" s="267"/>
      <c r="AG90" s="422"/>
      <c r="AH90" s="422"/>
      <c r="AI90" s="422"/>
      <c r="AJ90" s="422"/>
      <c r="AK90" s="422"/>
      <c r="AL90" s="121"/>
      <c r="AM90" s="241"/>
      <c r="AN90" s="9"/>
      <c r="AO90" s="9"/>
      <c r="AP90" s="9"/>
      <c r="AQ90" s="121"/>
      <c r="AR90" s="121"/>
      <c r="AS90" s="121"/>
      <c r="AT90" s="121"/>
      <c r="AU90" s="121"/>
      <c r="AV90" s="121"/>
      <c r="AW90" s="121"/>
      <c r="AX90" s="121"/>
      <c r="AY90" s="121"/>
      <c r="AZ90" s="121"/>
      <c r="BA90" s="121"/>
      <c r="BC90" s="124"/>
    </row>
    <row r="91" spans="1:55" ht="15.75" customHeight="1" x14ac:dyDescent="0.25">
      <c r="A91" s="1447"/>
      <c r="B91" s="127"/>
      <c r="C91" s="120"/>
      <c r="D91" s="417"/>
      <c r="E91" s="139">
        <f t="shared" si="2"/>
        <v>0</v>
      </c>
      <c r="F91" s="422"/>
      <c r="G91" s="422"/>
      <c r="H91" s="422"/>
      <c r="I91" s="422"/>
      <c r="J91" s="423"/>
      <c r="K91" s="423"/>
      <c r="L91" s="423"/>
      <c r="M91" s="423"/>
      <c r="N91" s="422"/>
      <c r="O91" s="422"/>
      <c r="P91" s="422"/>
      <c r="Q91" s="422"/>
      <c r="R91" s="422"/>
      <c r="S91" s="422"/>
      <c r="T91" s="422"/>
      <c r="U91" s="422"/>
      <c r="V91" s="422"/>
      <c r="W91" s="422"/>
      <c r="X91" s="422"/>
      <c r="Y91" s="422"/>
      <c r="Z91" s="422"/>
      <c r="AA91" s="422"/>
      <c r="AB91" s="422"/>
      <c r="AC91" s="422"/>
      <c r="AD91" s="422"/>
      <c r="AE91" s="267"/>
      <c r="AF91" s="267"/>
      <c r="AG91" s="422"/>
      <c r="AH91" s="422"/>
      <c r="AI91" s="422"/>
      <c r="AJ91" s="422"/>
      <c r="AK91" s="422"/>
      <c r="AL91" s="120"/>
      <c r="AM91" s="240"/>
      <c r="AN91" s="9"/>
      <c r="AO91" s="9"/>
      <c r="AP91" s="9"/>
      <c r="AQ91" s="120"/>
      <c r="AR91" s="120"/>
      <c r="AS91" s="120"/>
      <c r="AT91" s="120"/>
      <c r="AU91" s="120"/>
      <c r="AV91" s="120"/>
      <c r="AW91" s="120"/>
      <c r="AX91" s="120"/>
      <c r="AY91" s="120"/>
      <c r="AZ91" s="120"/>
      <c r="BA91" s="120"/>
      <c r="BC91" s="124"/>
    </row>
    <row r="92" spans="1:55" ht="15.75" customHeight="1" x14ac:dyDescent="0.25">
      <c r="A92" s="1459" t="s">
        <v>391</v>
      </c>
      <c r="B92" s="126" t="s">
        <v>392</v>
      </c>
      <c r="C92" s="120"/>
      <c r="D92" s="418"/>
      <c r="E92" s="139">
        <f t="shared" si="2"/>
        <v>0</v>
      </c>
      <c r="F92" s="422"/>
      <c r="G92" s="422"/>
      <c r="H92" s="422"/>
      <c r="I92" s="422"/>
      <c r="J92" s="423"/>
      <c r="K92" s="423"/>
      <c r="L92" s="423"/>
      <c r="M92" s="423"/>
      <c r="N92" s="422"/>
      <c r="O92" s="422"/>
      <c r="P92" s="422"/>
      <c r="Q92" s="422"/>
      <c r="R92" s="422"/>
      <c r="S92" s="422"/>
      <c r="T92" s="422"/>
      <c r="U92" s="422"/>
      <c r="V92" s="422"/>
      <c r="W92" s="422"/>
      <c r="X92" s="422"/>
      <c r="Y92" s="422"/>
      <c r="Z92" s="422"/>
      <c r="AA92" s="422"/>
      <c r="AB92" s="422"/>
      <c r="AC92" s="422"/>
      <c r="AD92" s="422"/>
      <c r="AE92" s="267"/>
      <c r="AF92" s="267"/>
      <c r="AG92" s="422"/>
      <c r="AH92" s="422"/>
      <c r="AI92" s="422"/>
      <c r="AJ92" s="422"/>
      <c r="AK92" s="422"/>
      <c r="AL92" s="121"/>
      <c r="AM92" s="241"/>
      <c r="AN92" s="9"/>
      <c r="AO92" s="9"/>
      <c r="AP92" s="9"/>
      <c r="AQ92" s="121"/>
      <c r="AR92" s="121"/>
      <c r="AS92" s="121"/>
      <c r="AT92" s="121"/>
      <c r="AU92" s="121"/>
      <c r="AV92" s="121"/>
      <c r="AW92" s="121"/>
      <c r="AX92" s="121"/>
      <c r="AY92" s="121"/>
      <c r="AZ92" s="121"/>
      <c r="BA92" s="121"/>
      <c r="BC92" s="124"/>
    </row>
    <row r="93" spans="1:55" ht="15.75" customHeight="1" x14ac:dyDescent="0.25">
      <c r="A93" s="1460"/>
      <c r="B93" s="126"/>
      <c r="C93" s="369"/>
      <c r="D93" s="417"/>
      <c r="E93" s="139">
        <f t="shared" si="2"/>
        <v>0</v>
      </c>
      <c r="F93" s="422"/>
      <c r="G93" s="422"/>
      <c r="H93" s="422"/>
      <c r="I93" s="422"/>
      <c r="J93" s="423"/>
      <c r="K93" s="423"/>
      <c r="L93" s="423"/>
      <c r="M93" s="423"/>
      <c r="N93" s="422"/>
      <c r="O93" s="422"/>
      <c r="P93" s="422"/>
      <c r="Q93" s="422"/>
      <c r="R93" s="422"/>
      <c r="S93" s="422"/>
      <c r="T93" s="422"/>
      <c r="U93" s="422"/>
      <c r="V93" s="422"/>
      <c r="W93" s="422"/>
      <c r="X93" s="422"/>
      <c r="Y93" s="422"/>
      <c r="Z93" s="422"/>
      <c r="AA93" s="422"/>
      <c r="AB93" s="422"/>
      <c r="AC93" s="422"/>
      <c r="AD93" s="422"/>
      <c r="AE93" s="267"/>
      <c r="AF93" s="267"/>
      <c r="AG93" s="422"/>
      <c r="AH93" s="422"/>
      <c r="AI93" s="422"/>
      <c r="AJ93" s="422"/>
      <c r="AK93" s="422"/>
      <c r="AL93" s="121"/>
      <c r="AM93" s="241"/>
      <c r="AN93" s="9"/>
      <c r="AO93" s="9"/>
      <c r="AP93" s="9"/>
      <c r="AQ93" s="121"/>
      <c r="AR93" s="121"/>
      <c r="AS93" s="121"/>
      <c r="AT93" s="121"/>
      <c r="AU93" s="121"/>
      <c r="AV93" s="121"/>
      <c r="AW93" s="121"/>
      <c r="AX93" s="121"/>
      <c r="AY93" s="121"/>
      <c r="AZ93" s="121"/>
      <c r="BA93" s="121"/>
      <c r="BC93" s="124"/>
    </row>
    <row r="94" spans="1:55" ht="15.75" customHeight="1" x14ac:dyDescent="0.25">
      <c r="A94" s="1460"/>
      <c r="B94" s="126"/>
      <c r="C94" s="369"/>
      <c r="D94" s="417"/>
      <c r="E94" s="139">
        <f t="shared" si="2"/>
        <v>0</v>
      </c>
      <c r="F94" s="422"/>
      <c r="G94" s="422"/>
      <c r="H94" s="422"/>
      <c r="I94" s="422"/>
      <c r="J94" s="423"/>
      <c r="K94" s="423"/>
      <c r="L94" s="423"/>
      <c r="M94" s="423"/>
      <c r="N94" s="422"/>
      <c r="O94" s="422"/>
      <c r="P94" s="422"/>
      <c r="Q94" s="422"/>
      <c r="R94" s="422"/>
      <c r="S94" s="422"/>
      <c r="T94" s="422"/>
      <c r="U94" s="422"/>
      <c r="V94" s="422"/>
      <c r="W94" s="422"/>
      <c r="X94" s="422"/>
      <c r="Y94" s="422"/>
      <c r="Z94" s="422"/>
      <c r="AA94" s="422"/>
      <c r="AB94" s="422"/>
      <c r="AC94" s="422"/>
      <c r="AD94" s="422"/>
      <c r="AE94" s="267"/>
      <c r="AF94" s="267"/>
      <c r="AG94" s="121"/>
      <c r="AH94" s="121"/>
      <c r="AI94" s="121"/>
      <c r="AJ94" s="121"/>
      <c r="AK94" s="121"/>
      <c r="AL94" s="121"/>
      <c r="AM94" s="241"/>
      <c r="AN94" s="9"/>
      <c r="AO94" s="9"/>
      <c r="AP94" s="9"/>
      <c r="AQ94" s="121"/>
      <c r="AR94" s="121"/>
      <c r="AS94" s="121"/>
      <c r="AT94" s="121"/>
      <c r="AU94" s="121"/>
      <c r="AV94" s="121"/>
      <c r="AW94" s="121"/>
      <c r="AX94" s="121"/>
      <c r="AY94" s="121"/>
      <c r="AZ94" s="121"/>
      <c r="BA94" s="121"/>
      <c r="BC94" s="124"/>
    </row>
    <row r="95" spans="1:55" ht="15.75" customHeight="1" x14ac:dyDescent="0.25">
      <c r="A95" s="1460"/>
      <c r="B95" s="126"/>
      <c r="C95" s="369"/>
      <c r="D95" s="417"/>
      <c r="E95" s="139">
        <f t="shared" si="2"/>
        <v>0</v>
      </c>
      <c r="F95" s="422"/>
      <c r="G95" s="422"/>
      <c r="H95" s="422"/>
      <c r="I95" s="422"/>
      <c r="J95" s="423"/>
      <c r="K95" s="423"/>
      <c r="L95" s="423"/>
      <c r="M95" s="423"/>
      <c r="N95" s="422"/>
      <c r="O95" s="422"/>
      <c r="P95" s="422"/>
      <c r="Q95" s="422"/>
      <c r="R95" s="422"/>
      <c r="S95" s="422"/>
      <c r="T95" s="422"/>
      <c r="U95" s="422"/>
      <c r="V95" s="422"/>
      <c r="W95" s="422"/>
      <c r="X95" s="422"/>
      <c r="Y95" s="422"/>
      <c r="Z95" s="422"/>
      <c r="AA95" s="422"/>
      <c r="AB95" s="422"/>
      <c r="AC95" s="422"/>
      <c r="AD95" s="422"/>
      <c r="AE95" s="267"/>
      <c r="AF95" s="267"/>
      <c r="AG95" s="121"/>
      <c r="AH95" s="121"/>
      <c r="AI95" s="121"/>
      <c r="AJ95" s="121"/>
      <c r="AK95" s="121"/>
      <c r="AL95" s="121"/>
      <c r="AM95" s="241"/>
      <c r="AN95" s="9"/>
      <c r="AO95" s="9"/>
      <c r="AP95" s="9"/>
      <c r="AQ95" s="121"/>
      <c r="AR95" s="121"/>
      <c r="AS95" s="121"/>
      <c r="AT95" s="121"/>
      <c r="AU95" s="121"/>
      <c r="AV95" s="121"/>
      <c r="AW95" s="121"/>
      <c r="AX95" s="121"/>
      <c r="AY95" s="121"/>
      <c r="AZ95" s="121"/>
      <c r="BA95" s="121"/>
      <c r="BC95" s="124"/>
    </row>
    <row r="96" spans="1:55" ht="15.75" customHeight="1" x14ac:dyDescent="0.25">
      <c r="A96" s="1460"/>
      <c r="B96" s="126"/>
      <c r="C96" s="120"/>
      <c r="D96" s="418"/>
      <c r="E96" s="139">
        <f t="shared" si="2"/>
        <v>0</v>
      </c>
      <c r="F96" s="422"/>
      <c r="G96" s="422"/>
      <c r="H96" s="422"/>
      <c r="I96" s="422"/>
      <c r="J96" s="423"/>
      <c r="K96" s="423"/>
      <c r="L96" s="423"/>
      <c r="M96" s="423"/>
      <c r="N96" s="422"/>
      <c r="O96" s="422"/>
      <c r="P96" s="422"/>
      <c r="Q96" s="422"/>
      <c r="R96" s="422"/>
      <c r="S96" s="422"/>
      <c r="T96" s="422"/>
      <c r="U96" s="422"/>
      <c r="V96" s="422"/>
      <c r="W96" s="422"/>
      <c r="X96" s="422"/>
      <c r="Y96" s="422"/>
      <c r="Z96" s="422"/>
      <c r="AA96" s="422"/>
      <c r="AB96" s="422"/>
      <c r="AC96" s="422"/>
      <c r="AD96" s="422"/>
      <c r="AE96" s="267"/>
      <c r="AF96" s="267"/>
      <c r="AG96" s="121"/>
      <c r="AH96" s="121"/>
      <c r="AI96" s="121"/>
      <c r="AJ96" s="121"/>
      <c r="AK96" s="121"/>
      <c r="AL96" s="121"/>
      <c r="AM96" s="241"/>
      <c r="AN96" s="9"/>
      <c r="AO96" s="9"/>
      <c r="AP96" s="9"/>
      <c r="AQ96" s="121"/>
      <c r="AR96" s="121"/>
      <c r="AS96" s="121"/>
      <c r="AT96" s="121"/>
      <c r="AU96" s="121"/>
      <c r="AV96" s="121"/>
      <c r="AW96" s="121"/>
      <c r="AX96" s="121"/>
      <c r="AY96" s="121"/>
      <c r="AZ96" s="121"/>
      <c r="BA96" s="121"/>
      <c r="BC96" s="124"/>
    </row>
    <row r="97" spans="1:55" ht="15.75" customHeight="1" x14ac:dyDescent="0.25">
      <c r="A97" s="1460"/>
      <c r="B97" s="126"/>
      <c r="C97" s="369"/>
      <c r="D97" s="417"/>
      <c r="E97" s="139">
        <f t="shared" si="2"/>
        <v>0</v>
      </c>
      <c r="F97" s="120"/>
      <c r="G97" s="120"/>
      <c r="H97" s="120"/>
      <c r="I97" s="120"/>
      <c r="J97" s="125"/>
      <c r="K97" s="125"/>
      <c r="L97" s="125"/>
      <c r="M97" s="125"/>
      <c r="N97" s="120"/>
      <c r="O97" s="120"/>
      <c r="P97" s="120"/>
      <c r="Q97" s="120"/>
      <c r="R97" s="120"/>
      <c r="S97" s="120"/>
      <c r="T97" s="120"/>
      <c r="U97" s="120"/>
      <c r="V97" s="120"/>
      <c r="W97" s="120"/>
      <c r="X97" s="120"/>
      <c r="Y97" s="120"/>
      <c r="Z97" s="120"/>
      <c r="AA97" s="120"/>
      <c r="AB97" s="120"/>
      <c r="AC97" s="120"/>
      <c r="AD97" s="120"/>
      <c r="AE97" s="125"/>
      <c r="AF97" s="125"/>
      <c r="AG97" s="120"/>
      <c r="AH97" s="120"/>
      <c r="AI97" s="120"/>
      <c r="AJ97" s="120"/>
      <c r="AK97" s="120"/>
      <c r="AL97" s="121"/>
      <c r="AM97" s="241"/>
      <c r="AN97" s="9"/>
      <c r="AO97" s="9"/>
      <c r="AP97" s="9"/>
      <c r="AQ97" s="121"/>
      <c r="AR97" s="121"/>
      <c r="AS97" s="121"/>
      <c r="AT97" s="121"/>
      <c r="AU97" s="121"/>
      <c r="AV97" s="121"/>
      <c r="AW97" s="121"/>
      <c r="AX97" s="121"/>
      <c r="AY97" s="121"/>
      <c r="AZ97" s="121"/>
      <c r="BA97" s="121"/>
      <c r="BC97" s="124"/>
    </row>
    <row r="98" spans="1:55" ht="15.75" customHeight="1" x14ac:dyDescent="0.25">
      <c r="A98" s="1460"/>
      <c r="B98" s="126"/>
      <c r="C98" s="369"/>
      <c r="D98" s="417"/>
      <c r="E98" s="139">
        <f t="shared" si="2"/>
        <v>0</v>
      </c>
      <c r="F98" s="121"/>
      <c r="G98" s="121"/>
      <c r="H98" s="121"/>
      <c r="I98" s="121"/>
      <c r="J98" s="267"/>
      <c r="K98" s="267"/>
      <c r="L98" s="267"/>
      <c r="M98" s="267"/>
      <c r="N98" s="121"/>
      <c r="O98" s="121"/>
      <c r="P98" s="121"/>
      <c r="Q98" s="121"/>
      <c r="R98" s="121"/>
      <c r="S98" s="121"/>
      <c r="T98" s="121"/>
      <c r="U98" s="121"/>
      <c r="V98" s="121"/>
      <c r="W98" s="121"/>
      <c r="X98" s="121"/>
      <c r="Y98" s="121"/>
      <c r="Z98" s="121"/>
      <c r="AA98" s="121"/>
      <c r="AB98" s="121"/>
      <c r="AC98" s="121"/>
      <c r="AD98" s="121"/>
      <c r="AE98" s="267"/>
      <c r="AF98" s="267"/>
      <c r="AG98" s="121"/>
      <c r="AH98" s="121"/>
      <c r="AI98" s="121"/>
      <c r="AJ98" s="121"/>
      <c r="AK98" s="121"/>
      <c r="AL98" s="121"/>
      <c r="AM98" s="241"/>
      <c r="AN98" s="9"/>
      <c r="AO98" s="9"/>
      <c r="AP98" s="9"/>
      <c r="AQ98" s="121"/>
      <c r="AR98" s="121"/>
      <c r="AS98" s="121"/>
      <c r="AT98" s="121"/>
      <c r="AU98" s="121"/>
      <c r="AV98" s="121"/>
      <c r="AW98" s="121"/>
      <c r="AX98" s="121"/>
      <c r="AY98" s="121"/>
      <c r="AZ98" s="121"/>
      <c r="BA98" s="121"/>
      <c r="BC98" s="124"/>
    </row>
    <row r="99" spans="1:55" ht="15.75" customHeight="1" x14ac:dyDescent="0.25">
      <c r="A99" s="1461"/>
      <c r="B99" s="126"/>
      <c r="C99" s="369"/>
      <c r="D99" s="417"/>
      <c r="E99" s="139">
        <f t="shared" si="2"/>
        <v>0</v>
      </c>
      <c r="F99" s="121"/>
      <c r="G99" s="121"/>
      <c r="H99" s="121"/>
      <c r="I99" s="121"/>
      <c r="J99" s="267"/>
      <c r="K99" s="267"/>
      <c r="L99" s="267"/>
      <c r="M99" s="267"/>
      <c r="N99" s="121"/>
      <c r="O99" s="121"/>
      <c r="P99" s="121"/>
      <c r="Q99" s="121"/>
      <c r="R99" s="121"/>
      <c r="S99" s="121"/>
      <c r="T99" s="121"/>
      <c r="U99" s="121"/>
      <c r="V99" s="121"/>
      <c r="W99" s="121"/>
      <c r="X99" s="121"/>
      <c r="Y99" s="121"/>
      <c r="Z99" s="121"/>
      <c r="AA99" s="121"/>
      <c r="AB99" s="121"/>
      <c r="AC99" s="121"/>
      <c r="AD99" s="121"/>
      <c r="AE99" s="267"/>
      <c r="AF99" s="267"/>
      <c r="AG99" s="121"/>
      <c r="AH99" s="121"/>
      <c r="AI99" s="121"/>
      <c r="AJ99" s="121"/>
      <c r="AK99" s="121"/>
      <c r="AL99" s="120"/>
      <c r="AM99" s="240"/>
      <c r="AN99" s="9"/>
      <c r="AO99" s="9"/>
      <c r="AP99" s="9"/>
      <c r="AQ99" s="120"/>
      <c r="AR99" s="120"/>
      <c r="AS99" s="120"/>
      <c r="AT99" s="120"/>
      <c r="AU99" s="120"/>
      <c r="AV99" s="120"/>
      <c r="AW99" s="120"/>
      <c r="AX99" s="120"/>
      <c r="AY99" s="120"/>
      <c r="AZ99" s="120"/>
      <c r="BA99" s="120"/>
      <c r="BC99" s="124"/>
    </row>
    <row r="100" spans="1:55" ht="15.75" customHeight="1" x14ac:dyDescent="0.25">
      <c r="A100" s="1451" t="s">
        <v>261</v>
      </c>
      <c r="B100" s="111" t="s">
        <v>392</v>
      </c>
      <c r="C100" s="369"/>
      <c r="D100" s="418"/>
      <c r="E100" s="139">
        <f t="shared" si="2"/>
        <v>0</v>
      </c>
      <c r="F100" s="121"/>
      <c r="G100" s="121"/>
      <c r="H100" s="121"/>
      <c r="I100" s="121"/>
      <c r="J100" s="267"/>
      <c r="K100" s="267"/>
      <c r="L100" s="267"/>
      <c r="M100" s="267"/>
      <c r="N100" s="121"/>
      <c r="O100" s="121"/>
      <c r="P100" s="121"/>
      <c r="Q100" s="121"/>
      <c r="R100" s="121"/>
      <c r="S100" s="121"/>
      <c r="T100" s="121"/>
      <c r="U100" s="121"/>
      <c r="V100" s="121"/>
      <c r="W100" s="121"/>
      <c r="X100" s="121"/>
      <c r="Y100" s="121"/>
      <c r="Z100" s="121"/>
      <c r="AA100" s="121"/>
      <c r="AB100" s="121"/>
      <c r="AC100" s="121"/>
      <c r="AD100" s="121"/>
      <c r="AE100" s="267"/>
      <c r="AF100" s="267"/>
      <c r="AG100" s="121"/>
      <c r="AH100" s="121"/>
      <c r="AI100" s="121"/>
      <c r="AJ100" s="121"/>
      <c r="AK100" s="121"/>
      <c r="AL100" s="121"/>
      <c r="AM100" s="241"/>
      <c r="AN100" s="9"/>
      <c r="AO100" s="9"/>
      <c r="AP100" s="9"/>
      <c r="AQ100" s="121"/>
      <c r="AR100" s="121"/>
      <c r="AS100" s="121"/>
      <c r="AT100" s="121"/>
      <c r="AU100" s="121"/>
      <c r="AV100" s="121"/>
      <c r="AW100" s="121"/>
      <c r="AX100" s="121"/>
      <c r="AY100" s="121"/>
      <c r="AZ100" s="121"/>
      <c r="BA100" s="121"/>
      <c r="BC100" s="124"/>
    </row>
    <row r="101" spans="1:55" ht="15.75" customHeight="1" x14ac:dyDescent="0.25">
      <c r="A101" s="1452"/>
      <c r="B101" s="111"/>
      <c r="C101" s="369"/>
      <c r="D101" s="417"/>
      <c r="E101" s="139">
        <f t="shared" si="2"/>
        <v>0</v>
      </c>
      <c r="F101" s="121"/>
      <c r="G101" s="121"/>
      <c r="H101" s="121"/>
      <c r="I101" s="121"/>
      <c r="J101" s="267"/>
      <c r="K101" s="267"/>
      <c r="L101" s="267"/>
      <c r="M101" s="267"/>
      <c r="N101" s="121"/>
      <c r="O101" s="121"/>
      <c r="P101" s="121"/>
      <c r="Q101" s="121"/>
      <c r="R101" s="121"/>
      <c r="S101" s="121"/>
      <c r="T101" s="121"/>
      <c r="U101" s="121"/>
      <c r="V101" s="121"/>
      <c r="W101" s="121"/>
      <c r="X101" s="121"/>
      <c r="Y101" s="121"/>
      <c r="Z101" s="121"/>
      <c r="AA101" s="121"/>
      <c r="AB101" s="121"/>
      <c r="AC101" s="121"/>
      <c r="AD101" s="121"/>
      <c r="AE101" s="267"/>
      <c r="AF101" s="267"/>
      <c r="AG101" s="121"/>
      <c r="AH101" s="121"/>
      <c r="AI101" s="121"/>
      <c r="AJ101" s="121"/>
      <c r="AK101" s="121"/>
      <c r="AL101" s="121"/>
      <c r="AM101" s="241"/>
      <c r="AN101" s="9"/>
      <c r="AO101" s="9"/>
      <c r="AP101" s="9"/>
      <c r="AQ101" s="121"/>
      <c r="AR101" s="121"/>
      <c r="AS101" s="121"/>
      <c r="AT101" s="121"/>
      <c r="AU101" s="121"/>
      <c r="AV101" s="121"/>
      <c r="AW101" s="121"/>
      <c r="AX101" s="121"/>
      <c r="AY101" s="121"/>
      <c r="AZ101" s="121"/>
      <c r="BA101" s="121"/>
      <c r="BC101" s="124"/>
    </row>
    <row r="102" spans="1:55" ht="15.75" customHeight="1" x14ac:dyDescent="0.25">
      <c r="A102" s="1452"/>
      <c r="B102" s="111"/>
      <c r="C102" s="369"/>
      <c r="D102" s="418"/>
      <c r="E102" s="139">
        <f t="shared" si="2"/>
        <v>0</v>
      </c>
      <c r="F102" s="121"/>
      <c r="G102" s="121"/>
      <c r="H102" s="121"/>
      <c r="I102" s="121"/>
      <c r="J102" s="267"/>
      <c r="K102" s="267"/>
      <c r="L102" s="267"/>
      <c r="M102" s="267"/>
      <c r="N102" s="121"/>
      <c r="O102" s="121"/>
      <c r="P102" s="121"/>
      <c r="Q102" s="121"/>
      <c r="R102" s="121"/>
      <c r="S102" s="121"/>
      <c r="T102" s="121"/>
      <c r="U102" s="121"/>
      <c r="V102" s="121"/>
      <c r="W102" s="121"/>
      <c r="X102" s="121"/>
      <c r="Y102" s="121"/>
      <c r="Z102" s="121"/>
      <c r="AA102" s="121"/>
      <c r="AB102" s="121"/>
      <c r="AC102" s="121"/>
      <c r="AD102" s="121"/>
      <c r="AE102" s="267"/>
      <c r="AF102" s="267"/>
      <c r="AG102" s="121"/>
      <c r="AH102" s="121"/>
      <c r="AI102" s="121"/>
      <c r="AJ102" s="121"/>
      <c r="AK102" s="121"/>
      <c r="AL102" s="121"/>
      <c r="AM102" s="241"/>
      <c r="AN102" s="9"/>
      <c r="AO102" s="9"/>
      <c r="AP102" s="9"/>
      <c r="AQ102" s="121"/>
      <c r="AR102" s="121"/>
      <c r="AS102" s="121"/>
      <c r="AT102" s="121"/>
      <c r="AU102" s="121"/>
      <c r="AV102" s="121"/>
      <c r="AW102" s="121"/>
      <c r="AX102" s="121"/>
      <c r="AY102" s="121"/>
      <c r="AZ102" s="121"/>
      <c r="BA102" s="121"/>
      <c r="BC102" s="124"/>
    </row>
    <row r="103" spans="1:55" ht="15.75" customHeight="1" x14ac:dyDescent="0.25">
      <c r="A103" s="1452"/>
      <c r="B103" s="111"/>
      <c r="C103" s="369"/>
      <c r="D103" s="418"/>
      <c r="E103" s="139">
        <f t="shared" si="2"/>
        <v>0</v>
      </c>
      <c r="F103" s="121"/>
      <c r="G103" s="121"/>
      <c r="H103" s="121"/>
      <c r="I103" s="121"/>
      <c r="J103" s="267"/>
      <c r="K103" s="267"/>
      <c r="L103" s="267"/>
      <c r="M103" s="267"/>
      <c r="N103" s="121"/>
      <c r="O103" s="121"/>
      <c r="P103" s="121"/>
      <c r="Q103" s="121"/>
      <c r="R103" s="121"/>
      <c r="S103" s="121"/>
      <c r="T103" s="121"/>
      <c r="U103" s="121"/>
      <c r="V103" s="121"/>
      <c r="W103" s="121"/>
      <c r="X103" s="121"/>
      <c r="Y103" s="121"/>
      <c r="Z103" s="121"/>
      <c r="AA103" s="121"/>
      <c r="AB103" s="121"/>
      <c r="AC103" s="121"/>
      <c r="AD103" s="121"/>
      <c r="AE103" s="267"/>
      <c r="AF103" s="267"/>
      <c r="AG103" s="121"/>
      <c r="AH103" s="121"/>
      <c r="AI103" s="121"/>
      <c r="AJ103" s="121"/>
      <c r="AK103" s="121"/>
      <c r="AL103" s="121"/>
      <c r="AM103" s="241"/>
      <c r="AN103" s="9"/>
      <c r="AO103" s="9"/>
      <c r="AP103" s="9"/>
      <c r="AQ103" s="121"/>
      <c r="AR103" s="121"/>
      <c r="AS103" s="121"/>
      <c r="AT103" s="121"/>
      <c r="AU103" s="121"/>
      <c r="AV103" s="121"/>
      <c r="AW103" s="121"/>
      <c r="AX103" s="121"/>
      <c r="AY103" s="121"/>
      <c r="AZ103" s="121"/>
      <c r="BA103" s="121"/>
      <c r="BC103" s="124"/>
    </row>
    <row r="104" spans="1:55" ht="15.75" customHeight="1" x14ac:dyDescent="0.25">
      <c r="A104" s="1452"/>
      <c r="B104" s="111"/>
      <c r="C104" s="369"/>
      <c r="D104" s="417"/>
      <c r="E104" s="139">
        <f t="shared" si="2"/>
        <v>0</v>
      </c>
      <c r="F104" s="121"/>
      <c r="G104" s="121"/>
      <c r="H104" s="121"/>
      <c r="I104" s="121"/>
      <c r="J104" s="267"/>
      <c r="K104" s="267"/>
      <c r="L104" s="267"/>
      <c r="M104" s="267"/>
      <c r="N104" s="121"/>
      <c r="O104" s="121"/>
      <c r="P104" s="121"/>
      <c r="Q104" s="121"/>
      <c r="R104" s="121"/>
      <c r="S104" s="121"/>
      <c r="T104" s="121"/>
      <c r="U104" s="121"/>
      <c r="V104" s="121"/>
      <c r="W104" s="121"/>
      <c r="X104" s="121"/>
      <c r="Y104" s="121"/>
      <c r="Z104" s="121"/>
      <c r="AA104" s="121"/>
      <c r="AB104" s="121"/>
      <c r="AC104" s="121"/>
      <c r="AD104" s="121"/>
      <c r="AE104" s="267"/>
      <c r="AF104" s="267"/>
      <c r="AG104" s="121"/>
      <c r="AH104" s="121"/>
      <c r="AI104" s="121"/>
      <c r="AJ104" s="121"/>
      <c r="AK104" s="121"/>
      <c r="AL104" s="121"/>
      <c r="AM104" s="241"/>
      <c r="AN104" s="9"/>
      <c r="AO104" s="9"/>
      <c r="AP104" s="9"/>
      <c r="AQ104" s="121"/>
      <c r="AR104" s="121"/>
      <c r="AS104" s="121"/>
      <c r="AT104" s="121"/>
      <c r="AU104" s="121"/>
      <c r="AV104" s="121"/>
      <c r="AW104" s="121"/>
      <c r="AX104" s="121"/>
      <c r="AY104" s="121"/>
      <c r="AZ104" s="121"/>
      <c r="BA104" s="121"/>
      <c r="BC104" s="124"/>
    </row>
    <row r="105" spans="1:55" ht="15.75" customHeight="1" x14ac:dyDescent="0.25">
      <c r="A105" s="1452"/>
      <c r="B105" s="111"/>
      <c r="C105" s="369"/>
      <c r="D105" s="417"/>
      <c r="E105" s="139">
        <f t="shared" si="2"/>
        <v>0</v>
      </c>
      <c r="F105" s="120"/>
      <c r="G105" s="120"/>
      <c r="H105" s="120"/>
      <c r="I105" s="120"/>
      <c r="J105" s="125"/>
      <c r="K105" s="125"/>
      <c r="L105" s="125"/>
      <c r="M105" s="125"/>
      <c r="N105" s="120"/>
      <c r="O105" s="120"/>
      <c r="P105" s="120"/>
      <c r="Q105" s="120"/>
      <c r="R105" s="120"/>
      <c r="S105" s="120"/>
      <c r="T105" s="120"/>
      <c r="U105" s="120"/>
      <c r="V105" s="120"/>
      <c r="W105" s="120"/>
      <c r="X105" s="120"/>
      <c r="Y105" s="120"/>
      <c r="Z105" s="120"/>
      <c r="AA105" s="120"/>
      <c r="AB105" s="120"/>
      <c r="AC105" s="120"/>
      <c r="AD105" s="120"/>
      <c r="AE105" s="125"/>
      <c r="AF105" s="125"/>
      <c r="AG105" s="120"/>
      <c r="AH105" s="120"/>
      <c r="AI105" s="120"/>
      <c r="AJ105" s="120"/>
      <c r="AK105" s="120"/>
      <c r="AL105" s="121"/>
      <c r="AM105" s="241"/>
      <c r="AN105" s="9"/>
      <c r="AO105" s="9"/>
      <c r="AP105" s="9"/>
      <c r="AQ105" s="121"/>
      <c r="AR105" s="121"/>
      <c r="AS105" s="121"/>
      <c r="AT105" s="121"/>
      <c r="AU105" s="121"/>
      <c r="AV105" s="121"/>
      <c r="AW105" s="121"/>
      <c r="AX105" s="121"/>
      <c r="AY105" s="121"/>
      <c r="AZ105" s="121"/>
      <c r="BA105" s="121"/>
      <c r="BC105" s="124"/>
    </row>
    <row r="106" spans="1:55" ht="15.75" customHeight="1" x14ac:dyDescent="0.25">
      <c r="A106" s="1452"/>
      <c r="B106" s="111"/>
      <c r="C106" s="369"/>
      <c r="D106" s="417"/>
      <c r="E106" s="139">
        <f t="shared" si="2"/>
        <v>0</v>
      </c>
      <c r="F106" s="120"/>
      <c r="G106" s="120"/>
      <c r="H106" s="120"/>
      <c r="I106" s="120"/>
      <c r="J106" s="125"/>
      <c r="K106" s="125"/>
      <c r="L106" s="125"/>
      <c r="M106" s="125"/>
      <c r="N106" s="120"/>
      <c r="O106" s="120"/>
      <c r="P106" s="120"/>
      <c r="Q106" s="120"/>
      <c r="R106" s="120"/>
      <c r="S106" s="120"/>
      <c r="T106" s="120"/>
      <c r="U106" s="120"/>
      <c r="V106" s="120"/>
      <c r="W106" s="120"/>
      <c r="X106" s="120"/>
      <c r="Y106" s="120"/>
      <c r="Z106" s="120"/>
      <c r="AA106" s="120"/>
      <c r="AB106" s="120"/>
      <c r="AC106" s="120"/>
      <c r="AD106" s="120"/>
      <c r="AE106" s="125"/>
      <c r="AF106" s="125"/>
      <c r="AG106" s="120"/>
      <c r="AH106" s="120"/>
      <c r="AI106" s="120"/>
      <c r="AJ106" s="120"/>
      <c r="AK106" s="120"/>
      <c r="AL106" s="121"/>
      <c r="AM106" s="241"/>
      <c r="AN106" s="9"/>
      <c r="AO106" s="9"/>
      <c r="AP106" s="9"/>
      <c r="AQ106" s="121"/>
      <c r="AR106" s="121"/>
      <c r="AS106" s="121"/>
      <c r="AT106" s="121"/>
      <c r="AU106" s="121"/>
      <c r="AV106" s="121"/>
      <c r="AW106" s="121"/>
      <c r="AX106" s="121"/>
      <c r="AY106" s="121"/>
      <c r="AZ106" s="121"/>
      <c r="BA106" s="121"/>
      <c r="BC106" s="124"/>
    </row>
    <row r="107" spans="1:55" ht="15.75" customHeight="1" x14ac:dyDescent="0.25">
      <c r="A107" s="1453"/>
      <c r="B107" s="111"/>
      <c r="C107" s="369"/>
      <c r="D107" s="418"/>
      <c r="E107" s="139">
        <f t="shared" si="2"/>
        <v>0</v>
      </c>
      <c r="F107" s="120"/>
      <c r="G107" s="120"/>
      <c r="H107" s="120"/>
      <c r="I107" s="120"/>
      <c r="J107" s="125"/>
      <c r="K107" s="125"/>
      <c r="L107" s="125"/>
      <c r="M107" s="125"/>
      <c r="N107" s="120"/>
      <c r="O107" s="120"/>
      <c r="P107" s="120"/>
      <c r="Q107" s="120"/>
      <c r="R107" s="120"/>
      <c r="S107" s="120"/>
      <c r="T107" s="120"/>
      <c r="U107" s="120"/>
      <c r="V107" s="120"/>
      <c r="W107" s="120"/>
      <c r="X107" s="120"/>
      <c r="Y107" s="120"/>
      <c r="Z107" s="120"/>
      <c r="AA107" s="120"/>
      <c r="AB107" s="120"/>
      <c r="AC107" s="120"/>
      <c r="AD107" s="120"/>
      <c r="AE107" s="125"/>
      <c r="AF107" s="125"/>
      <c r="AG107" s="120"/>
      <c r="AH107" s="120"/>
      <c r="AI107" s="120"/>
      <c r="AJ107" s="120"/>
      <c r="AK107" s="120"/>
      <c r="AL107" s="120"/>
      <c r="AM107" s="240"/>
      <c r="AN107" s="9"/>
      <c r="AO107" s="9"/>
      <c r="AP107" s="9"/>
      <c r="AQ107" s="120"/>
      <c r="AR107" s="120"/>
      <c r="AS107" s="120"/>
      <c r="AT107" s="120"/>
      <c r="AU107" s="120"/>
      <c r="AV107" s="120"/>
      <c r="AW107" s="120"/>
      <c r="AX107" s="120"/>
      <c r="AY107" s="120"/>
      <c r="AZ107" s="120"/>
      <c r="BA107" s="120"/>
    </row>
    <row r="108" spans="1:55" x14ac:dyDescent="0.25">
      <c r="A108" s="1450" t="s">
        <v>479</v>
      </c>
      <c r="B108" s="145" t="s">
        <v>306</v>
      </c>
      <c r="C108" s="120"/>
      <c r="D108" s="417" t="s">
        <v>485</v>
      </c>
      <c r="E108" s="139">
        <f t="shared" si="2"/>
        <v>4</v>
      </c>
      <c r="F108" s="120"/>
      <c r="G108" s="120"/>
      <c r="H108" s="120"/>
      <c r="I108" s="120" t="s">
        <v>258</v>
      </c>
      <c r="J108" s="125" t="s">
        <v>258</v>
      </c>
      <c r="K108" s="125"/>
      <c r="L108" s="125"/>
      <c r="M108" s="125"/>
      <c r="N108" s="120"/>
      <c r="O108" s="120"/>
      <c r="P108" s="120"/>
      <c r="Q108" s="120"/>
      <c r="R108" s="120" t="s">
        <v>258</v>
      </c>
      <c r="S108" s="120"/>
      <c r="T108" s="120"/>
      <c r="U108" s="120"/>
      <c r="V108" s="120"/>
      <c r="W108" s="120"/>
      <c r="X108" s="120"/>
      <c r="Y108" s="120"/>
      <c r="Z108" s="120"/>
      <c r="AA108" s="120"/>
      <c r="AB108" s="120"/>
      <c r="AC108" s="120"/>
      <c r="AD108" s="120"/>
      <c r="AE108" s="125"/>
      <c r="AF108" s="125"/>
      <c r="AG108" s="120"/>
      <c r="AH108" s="120" t="s">
        <v>258</v>
      </c>
      <c r="AI108" s="120"/>
      <c r="AJ108" s="120"/>
      <c r="AK108" s="120"/>
      <c r="AL108" s="113"/>
      <c r="AM108" s="243"/>
      <c r="AN108" s="434"/>
      <c r="AO108" s="434"/>
      <c r="AP108" s="434"/>
      <c r="AQ108" s="113"/>
      <c r="AR108" s="113"/>
      <c r="AS108" s="113"/>
      <c r="AT108" s="113"/>
      <c r="AU108" s="113"/>
      <c r="AV108" s="113"/>
      <c r="AW108" s="113"/>
      <c r="AX108" s="113"/>
      <c r="AY108" s="113"/>
      <c r="AZ108" s="113"/>
      <c r="BA108" s="113"/>
    </row>
    <row r="109" spans="1:55" x14ac:dyDescent="0.25">
      <c r="A109" s="1450"/>
      <c r="B109" s="145" t="s">
        <v>307</v>
      </c>
      <c r="C109" s="120"/>
      <c r="D109" s="417" t="s">
        <v>486</v>
      </c>
      <c r="E109" s="139">
        <f t="shared" si="2"/>
        <v>1</v>
      </c>
      <c r="F109" s="120"/>
      <c r="G109" s="120"/>
      <c r="H109" s="120"/>
      <c r="I109" s="120"/>
      <c r="J109" s="125"/>
      <c r="K109" s="125"/>
      <c r="L109" s="125"/>
      <c r="M109" s="125"/>
      <c r="N109" s="120"/>
      <c r="O109" s="120"/>
      <c r="P109" s="120"/>
      <c r="Q109" s="120"/>
      <c r="R109" s="120"/>
      <c r="S109" s="120"/>
      <c r="T109" s="120"/>
      <c r="U109" s="120"/>
      <c r="V109" s="120"/>
      <c r="W109" s="120"/>
      <c r="X109" s="120"/>
      <c r="Y109" s="120"/>
      <c r="Z109" s="120"/>
      <c r="AA109" s="120" t="s">
        <v>258</v>
      </c>
      <c r="AB109" s="120"/>
      <c r="AC109" s="120"/>
      <c r="AD109" s="120"/>
      <c r="AE109" s="125"/>
      <c r="AF109" s="125"/>
      <c r="AG109" s="120"/>
      <c r="AH109" s="120"/>
      <c r="AI109" s="120"/>
      <c r="AJ109" s="120"/>
      <c r="AK109" s="120"/>
      <c r="AL109" s="113"/>
      <c r="AM109" s="243"/>
      <c r="AN109" s="434"/>
      <c r="AO109" s="434"/>
      <c r="AP109" s="434"/>
      <c r="AQ109" s="113"/>
      <c r="AR109" s="113"/>
      <c r="AS109" s="113"/>
      <c r="AT109" s="113"/>
      <c r="AU109" s="113"/>
      <c r="AV109" s="113"/>
      <c r="AW109" s="113"/>
      <c r="AX109" s="113"/>
      <c r="AY109" s="113"/>
      <c r="AZ109" s="113"/>
      <c r="BA109" s="113"/>
    </row>
    <row r="110" spans="1:55" x14ac:dyDescent="0.25">
      <c r="A110" s="1457" t="s">
        <v>481</v>
      </c>
      <c r="B110" s="147" t="s">
        <v>306</v>
      </c>
      <c r="C110" s="120"/>
      <c r="D110" s="417" t="s">
        <v>490</v>
      </c>
      <c r="E110" s="139">
        <f t="shared" si="2"/>
        <v>4</v>
      </c>
      <c r="F110" s="120"/>
      <c r="G110" s="120"/>
      <c r="H110" s="120"/>
      <c r="I110" s="120" t="s">
        <v>258</v>
      </c>
      <c r="J110" s="125"/>
      <c r="K110" s="125"/>
      <c r="L110" s="125"/>
      <c r="M110" s="125"/>
      <c r="N110" s="120"/>
      <c r="O110" s="120" t="s">
        <v>258</v>
      </c>
      <c r="P110" s="120"/>
      <c r="Q110" s="120"/>
      <c r="R110" s="120"/>
      <c r="S110" s="120"/>
      <c r="T110" s="120"/>
      <c r="U110" s="120"/>
      <c r="V110" s="120"/>
      <c r="W110" s="120"/>
      <c r="X110" s="120"/>
      <c r="Y110" s="120"/>
      <c r="Z110" s="120"/>
      <c r="AA110" s="120" t="s">
        <v>258</v>
      </c>
      <c r="AB110" s="120"/>
      <c r="AC110" s="120"/>
      <c r="AD110" s="120"/>
      <c r="AE110" s="125"/>
      <c r="AF110" s="125"/>
      <c r="AG110" s="120"/>
      <c r="AH110" s="120"/>
      <c r="AI110" s="120" t="s">
        <v>258</v>
      </c>
      <c r="AJ110" s="120"/>
      <c r="AK110" s="120"/>
      <c r="AL110" s="113"/>
      <c r="AM110" s="243"/>
      <c r="AN110" s="434"/>
      <c r="AO110" s="434"/>
      <c r="AP110" s="434"/>
      <c r="AQ110" s="113"/>
      <c r="AR110" s="113"/>
      <c r="AS110" s="113"/>
      <c r="AT110" s="113"/>
      <c r="AU110" s="113"/>
      <c r="AV110" s="113"/>
      <c r="AW110" s="113"/>
      <c r="AX110" s="113"/>
      <c r="AY110" s="113"/>
      <c r="AZ110" s="113"/>
      <c r="BA110" s="113"/>
    </row>
    <row r="111" spans="1:55" x14ac:dyDescent="0.25">
      <c r="A111" s="1458"/>
      <c r="B111" s="147" t="s">
        <v>307</v>
      </c>
      <c r="C111" s="120"/>
      <c r="D111" s="417" t="s">
        <v>491</v>
      </c>
      <c r="E111" s="139">
        <f t="shared" si="2"/>
        <v>2</v>
      </c>
      <c r="F111" s="120"/>
      <c r="G111" s="120"/>
      <c r="H111" s="120"/>
      <c r="I111" s="120"/>
      <c r="J111" s="125" t="s">
        <v>258</v>
      </c>
      <c r="K111" s="125"/>
      <c r="L111" s="125"/>
      <c r="M111" s="125"/>
      <c r="N111" s="120"/>
      <c r="O111" s="120"/>
      <c r="P111" s="120"/>
      <c r="Q111" s="120"/>
      <c r="R111" s="120"/>
      <c r="S111" s="120"/>
      <c r="T111" s="120"/>
      <c r="U111" s="120"/>
      <c r="V111" s="120"/>
      <c r="W111" s="120"/>
      <c r="X111" s="120"/>
      <c r="Y111" s="120"/>
      <c r="Z111" s="120"/>
      <c r="AA111" s="120"/>
      <c r="AB111" s="120"/>
      <c r="AC111" s="120"/>
      <c r="AD111" s="120"/>
      <c r="AE111" s="125" t="s">
        <v>258</v>
      </c>
      <c r="AF111" s="125"/>
      <c r="AG111" s="120"/>
      <c r="AH111" s="120"/>
      <c r="AI111" s="120"/>
      <c r="AJ111" s="120"/>
      <c r="AK111" s="120"/>
      <c r="AL111" s="113"/>
      <c r="AM111" s="243"/>
      <c r="AN111" s="434"/>
      <c r="AO111" s="434"/>
      <c r="AP111" s="434"/>
      <c r="AQ111" s="113"/>
      <c r="AR111" s="113"/>
      <c r="AS111" s="113"/>
      <c r="AT111" s="113"/>
      <c r="AU111" s="113"/>
      <c r="AV111" s="113"/>
      <c r="AW111" s="113"/>
      <c r="AX111" s="113"/>
      <c r="AY111" s="113"/>
      <c r="AZ111" s="113"/>
      <c r="BA111" s="113"/>
    </row>
    <row r="112" spans="1:55" x14ac:dyDescent="0.25">
      <c r="A112" s="1450" t="s">
        <v>545</v>
      </c>
      <c r="B112" s="145" t="s">
        <v>306</v>
      </c>
      <c r="C112" s="120"/>
      <c r="D112" s="417" t="s">
        <v>488</v>
      </c>
      <c r="E112" s="139">
        <f t="shared" si="2"/>
        <v>3</v>
      </c>
      <c r="F112" s="120"/>
      <c r="G112" s="120"/>
      <c r="H112" s="120"/>
      <c r="I112" s="120" t="s">
        <v>258</v>
      </c>
      <c r="J112" s="125"/>
      <c r="K112" s="125"/>
      <c r="L112" s="125"/>
      <c r="M112" s="125"/>
      <c r="N112" s="120"/>
      <c r="O112" s="120" t="s">
        <v>258</v>
      </c>
      <c r="P112" s="120" t="s">
        <v>258</v>
      </c>
      <c r="Q112" s="120"/>
      <c r="R112" s="120"/>
      <c r="S112" s="120"/>
      <c r="T112" s="120"/>
      <c r="U112" s="120"/>
      <c r="V112" s="120"/>
      <c r="W112" s="120"/>
      <c r="X112" s="120"/>
      <c r="Y112" s="120"/>
      <c r="Z112" s="120"/>
      <c r="AA112" s="120"/>
      <c r="AB112" s="120"/>
      <c r="AC112" s="120"/>
      <c r="AD112" s="120"/>
      <c r="AE112" s="125"/>
      <c r="AF112" s="125"/>
      <c r="AG112" s="120"/>
      <c r="AH112" s="120"/>
      <c r="AI112" s="120"/>
      <c r="AJ112" s="120"/>
      <c r="AK112" s="120"/>
      <c r="AL112" s="113"/>
      <c r="AM112" s="243"/>
      <c r="AN112" s="434"/>
      <c r="AO112" s="434"/>
      <c r="AP112" s="434"/>
      <c r="AQ112" s="113"/>
      <c r="AR112" s="113"/>
      <c r="AS112" s="113"/>
      <c r="AT112" s="113"/>
      <c r="AU112" s="113"/>
      <c r="AV112" s="113"/>
      <c r="AW112" s="113"/>
      <c r="AX112" s="113"/>
      <c r="AY112" s="113"/>
      <c r="AZ112" s="113"/>
      <c r="BA112" s="113"/>
    </row>
    <row r="113" spans="1:53" x14ac:dyDescent="0.25">
      <c r="A113" s="1450"/>
      <c r="B113" s="145" t="s">
        <v>305</v>
      </c>
      <c r="C113" s="120"/>
      <c r="D113" s="417" t="s">
        <v>489</v>
      </c>
      <c r="E113" s="139">
        <f t="shared" si="2"/>
        <v>1</v>
      </c>
      <c r="F113" s="120"/>
      <c r="G113" s="120"/>
      <c r="H113" s="120"/>
      <c r="I113" s="120"/>
      <c r="J113" s="125"/>
      <c r="K113" s="125"/>
      <c r="L113" s="125"/>
      <c r="M113" s="125"/>
      <c r="N113" s="120"/>
      <c r="O113" s="120"/>
      <c r="P113" s="120"/>
      <c r="Q113" s="120"/>
      <c r="R113" s="120"/>
      <c r="S113" s="120"/>
      <c r="T113" s="120"/>
      <c r="U113" s="120"/>
      <c r="V113" s="120"/>
      <c r="W113" s="120"/>
      <c r="X113" s="120"/>
      <c r="Y113" s="120"/>
      <c r="Z113" s="120"/>
      <c r="AA113" s="120"/>
      <c r="AB113" s="120"/>
      <c r="AC113" s="120"/>
      <c r="AD113" s="120"/>
      <c r="AE113" s="125"/>
      <c r="AF113" s="125"/>
      <c r="AG113" s="120"/>
      <c r="AH113" s="120" t="s">
        <v>258</v>
      </c>
      <c r="AI113" s="120"/>
      <c r="AJ113" s="120"/>
      <c r="AK113" s="120"/>
      <c r="AL113" s="113"/>
      <c r="AM113" s="243"/>
      <c r="AN113" s="434"/>
      <c r="AO113" s="434"/>
      <c r="AP113" s="434"/>
      <c r="AQ113" s="113"/>
      <c r="AR113" s="113"/>
      <c r="AS113" s="113"/>
      <c r="AT113" s="113"/>
      <c r="AU113" s="113"/>
      <c r="AV113" s="113"/>
      <c r="AW113" s="113"/>
      <c r="AX113" s="113"/>
      <c r="AY113" s="113"/>
      <c r="AZ113" s="113"/>
      <c r="BA113" s="113"/>
    </row>
    <row r="114" spans="1:53" x14ac:dyDescent="0.25">
      <c r="A114" s="1450"/>
      <c r="B114" s="145" t="s">
        <v>304</v>
      </c>
      <c r="C114" s="120"/>
      <c r="D114" s="417" t="s">
        <v>524</v>
      </c>
      <c r="E114" s="139">
        <f t="shared" si="2"/>
        <v>1</v>
      </c>
      <c r="F114" s="120"/>
      <c r="G114" s="120"/>
      <c r="H114" s="120"/>
      <c r="I114" s="120"/>
      <c r="J114" s="125" t="s">
        <v>258</v>
      </c>
      <c r="K114" s="125"/>
      <c r="L114" s="125"/>
      <c r="M114" s="125"/>
      <c r="N114" s="120"/>
      <c r="O114" s="120"/>
      <c r="P114" s="120"/>
      <c r="Q114" s="120"/>
      <c r="R114" s="120"/>
      <c r="S114" s="120"/>
      <c r="T114" s="120"/>
      <c r="U114" s="120"/>
      <c r="V114" s="120"/>
      <c r="W114" s="120"/>
      <c r="X114" s="120"/>
      <c r="Y114" s="120"/>
      <c r="Z114" s="120"/>
      <c r="AA114" s="120"/>
      <c r="AB114" s="120"/>
      <c r="AC114" s="120"/>
      <c r="AD114" s="120"/>
      <c r="AE114" s="125"/>
      <c r="AF114" s="125"/>
      <c r="AG114" s="120"/>
      <c r="AH114" s="120"/>
      <c r="AI114" s="120"/>
      <c r="AJ114" s="120"/>
      <c r="AK114" s="120"/>
      <c r="AL114" s="113"/>
      <c r="AM114" s="243"/>
      <c r="AN114" s="434"/>
      <c r="AO114" s="434"/>
      <c r="AP114" s="434"/>
      <c r="AQ114" s="113"/>
      <c r="AR114" s="113"/>
      <c r="AS114" s="113"/>
      <c r="AT114" s="113"/>
      <c r="AU114" s="113"/>
      <c r="AV114" s="113"/>
      <c r="AW114" s="113"/>
      <c r="AX114" s="113"/>
      <c r="AY114" s="113"/>
      <c r="AZ114" s="113"/>
      <c r="BA114" s="113"/>
    </row>
    <row r="115" spans="1:53" x14ac:dyDescent="0.25">
      <c r="A115" s="1456" t="s">
        <v>480</v>
      </c>
      <c r="B115" s="147" t="s">
        <v>482</v>
      </c>
      <c r="C115" s="120"/>
      <c r="D115" s="417" t="s">
        <v>492</v>
      </c>
      <c r="E115" s="139">
        <f t="shared" si="2"/>
        <v>2</v>
      </c>
      <c r="F115" s="120"/>
      <c r="G115" s="120"/>
      <c r="H115" s="120"/>
      <c r="I115" s="120"/>
      <c r="J115" s="125"/>
      <c r="K115" s="125"/>
      <c r="L115" s="125"/>
      <c r="M115" s="125"/>
      <c r="N115" s="120"/>
      <c r="O115" s="120" t="s">
        <v>258</v>
      </c>
      <c r="P115" s="120" t="s">
        <v>258</v>
      </c>
      <c r="Q115" s="120"/>
      <c r="R115" s="120"/>
      <c r="S115" s="120"/>
      <c r="T115" s="120"/>
      <c r="U115" s="120"/>
      <c r="V115" s="120"/>
      <c r="W115" s="120"/>
      <c r="X115" s="120"/>
      <c r="Y115" s="120"/>
      <c r="Z115" s="120"/>
      <c r="AA115" s="120"/>
      <c r="AB115" s="120"/>
      <c r="AC115" s="120"/>
      <c r="AD115" s="120"/>
      <c r="AE115" s="125"/>
      <c r="AF115" s="125"/>
      <c r="AG115" s="120"/>
      <c r="AH115" s="120"/>
      <c r="AI115" s="120"/>
      <c r="AJ115" s="120"/>
      <c r="AK115" s="120"/>
      <c r="AL115" s="113"/>
      <c r="AM115" s="243"/>
      <c r="AN115" s="434"/>
      <c r="AO115" s="434"/>
      <c r="AP115" s="434"/>
      <c r="AQ115" s="113"/>
      <c r="AR115" s="113"/>
      <c r="AS115" s="113"/>
      <c r="AT115" s="113"/>
      <c r="AU115" s="113"/>
      <c r="AV115" s="113"/>
      <c r="AW115" s="113"/>
      <c r="AX115" s="113"/>
      <c r="AY115" s="113"/>
      <c r="AZ115" s="113"/>
      <c r="BA115" s="113"/>
    </row>
    <row r="116" spans="1:53" x14ac:dyDescent="0.25">
      <c r="A116" s="1456"/>
      <c r="B116" s="147" t="s">
        <v>484</v>
      </c>
      <c r="C116" s="120"/>
      <c r="D116" s="417" t="s">
        <v>493</v>
      </c>
      <c r="E116" s="139">
        <f t="shared" si="2"/>
        <v>2</v>
      </c>
      <c r="F116" s="120"/>
      <c r="G116" s="120"/>
      <c r="H116" s="120"/>
      <c r="I116" s="120"/>
      <c r="J116" s="125"/>
      <c r="K116" s="125"/>
      <c r="L116" s="125"/>
      <c r="M116" s="125"/>
      <c r="N116" s="120"/>
      <c r="O116" s="120"/>
      <c r="P116" s="120"/>
      <c r="Q116" s="120"/>
      <c r="R116" s="120"/>
      <c r="S116" s="120"/>
      <c r="T116" s="120"/>
      <c r="U116" s="120"/>
      <c r="V116" s="120"/>
      <c r="W116" s="120" t="s">
        <v>258</v>
      </c>
      <c r="X116" s="120"/>
      <c r="Y116" s="120"/>
      <c r="Z116" s="120"/>
      <c r="AA116" s="120"/>
      <c r="AB116" s="120"/>
      <c r="AC116" s="120"/>
      <c r="AD116" s="120"/>
      <c r="AE116" s="125"/>
      <c r="AF116" s="125" t="s">
        <v>258</v>
      </c>
      <c r="AG116" s="120"/>
      <c r="AH116" s="120"/>
      <c r="AI116" s="120"/>
      <c r="AJ116" s="120"/>
      <c r="AK116" s="120"/>
      <c r="AL116" s="113"/>
      <c r="AM116" s="243"/>
      <c r="AN116" s="434"/>
      <c r="AO116" s="434"/>
      <c r="AP116" s="434"/>
      <c r="AQ116" s="113"/>
      <c r="AR116" s="113"/>
      <c r="AS116" s="113"/>
      <c r="AT116" s="113"/>
      <c r="AU116" s="113"/>
      <c r="AV116" s="113"/>
      <c r="AW116" s="113"/>
      <c r="AX116" s="113"/>
      <c r="AY116" s="113"/>
      <c r="AZ116" s="113"/>
      <c r="BA116" s="113"/>
    </row>
    <row r="117" spans="1:53" ht="29.25" x14ac:dyDescent="0.25">
      <c r="A117" s="1456"/>
      <c r="B117" s="421" t="s">
        <v>483</v>
      </c>
      <c r="C117" s="120"/>
      <c r="D117" s="417" t="s">
        <v>494</v>
      </c>
      <c r="E117" s="139">
        <f t="shared" si="2"/>
        <v>4</v>
      </c>
      <c r="F117" s="423"/>
      <c r="G117" s="423"/>
      <c r="H117" s="423"/>
      <c r="I117" s="423"/>
      <c r="J117" s="423"/>
      <c r="K117" s="423"/>
      <c r="L117" s="423" t="s">
        <v>258</v>
      </c>
      <c r="M117" s="423"/>
      <c r="N117" s="423"/>
      <c r="O117" s="423"/>
      <c r="P117" s="423"/>
      <c r="Q117" s="423"/>
      <c r="R117" s="423"/>
      <c r="S117" s="423"/>
      <c r="T117" s="423"/>
      <c r="U117" s="423" t="s">
        <v>258</v>
      </c>
      <c r="V117" s="423"/>
      <c r="W117" s="423"/>
      <c r="X117" s="423" t="s">
        <v>258</v>
      </c>
      <c r="Y117" s="423"/>
      <c r="Z117" s="423"/>
      <c r="AA117" s="423"/>
      <c r="AB117" s="423"/>
      <c r="AC117" s="423"/>
      <c r="AD117" s="423"/>
      <c r="AE117" s="267"/>
      <c r="AF117" s="267"/>
      <c r="AG117" s="423"/>
      <c r="AH117" s="423"/>
      <c r="AI117" s="423"/>
      <c r="AJ117" s="423"/>
      <c r="AK117" s="423" t="s">
        <v>258</v>
      </c>
      <c r="AL117" s="267"/>
      <c r="AM117" s="439"/>
      <c r="AN117" s="440"/>
      <c r="AO117" s="440"/>
      <c r="AP117" s="440"/>
      <c r="AQ117" s="267"/>
      <c r="AR117" s="267"/>
      <c r="AS117" s="267"/>
      <c r="AT117" s="267"/>
      <c r="AU117" s="267"/>
      <c r="AV117" s="267"/>
      <c r="AW117" s="267"/>
      <c r="AX117" s="267"/>
      <c r="AY117" s="267"/>
      <c r="AZ117" s="267"/>
      <c r="BA117" s="267"/>
    </row>
    <row r="119" spans="1:53" x14ac:dyDescent="0.25">
      <c r="A119" s="146"/>
    </row>
  </sheetData>
  <mergeCells count="18">
    <mergeCell ref="A115:A117"/>
    <mergeCell ref="A110:A111"/>
    <mergeCell ref="A84:A91"/>
    <mergeCell ref="A92:A99"/>
    <mergeCell ref="A100:A107"/>
    <mergeCell ref="A36:A43"/>
    <mergeCell ref="A108:A109"/>
    <mergeCell ref="A112:A114"/>
    <mergeCell ref="A52:A59"/>
    <mergeCell ref="A60:A67"/>
    <mergeCell ref="A68:A75"/>
    <mergeCell ref="A76:A83"/>
    <mergeCell ref="A44:A51"/>
    <mergeCell ref="A4:A11"/>
    <mergeCell ref="A12:A19"/>
    <mergeCell ref="A20:A27"/>
    <mergeCell ref="A3:C3"/>
    <mergeCell ref="A28:A35"/>
  </mergeCells>
  <conditionalFormatting sqref="D6:D117">
    <cfRule type="duplicateValues" dxfId="1" priority="25"/>
  </conditionalFormatting>
  <pageMargins left="0.7" right="0.7" top="0.75" bottom="0.75" header="0.3" footer="0.3"/>
  <pageSetup paperSize="9" scale="21" orientation="landscape"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AM47"/>
  <sheetViews>
    <sheetView topLeftCell="C1" zoomScale="75" zoomScaleNormal="75" workbookViewId="0">
      <selection activeCell="AL3" sqref="AL3"/>
    </sheetView>
  </sheetViews>
  <sheetFormatPr baseColWidth="10" defaultRowHeight="15" x14ac:dyDescent="0.25"/>
  <cols>
    <col min="1" max="1" width="23.5703125" customWidth="1"/>
    <col min="2" max="2" width="7.7109375" customWidth="1"/>
    <col min="3" max="3" width="67.85546875" customWidth="1"/>
    <col min="4" max="7" width="10.85546875" customWidth="1"/>
    <col min="8" max="8" width="3.140625" customWidth="1"/>
    <col min="9" max="38" width="5.140625" customWidth="1"/>
  </cols>
  <sheetData>
    <row r="1" spans="1:39" ht="21.75" customHeight="1" thickBot="1" x14ac:dyDescent="0.3">
      <c r="I1" s="1462" t="s">
        <v>260</v>
      </c>
      <c r="J1" s="1463"/>
      <c r="K1" s="1463"/>
      <c r="L1" s="1463"/>
      <c r="M1" s="1463"/>
      <c r="N1" s="1463"/>
      <c r="O1" s="1463"/>
      <c r="P1" s="1463"/>
      <c r="Q1" s="1463"/>
      <c r="R1" s="1463"/>
      <c r="S1" s="1463"/>
      <c r="T1" s="1463"/>
      <c r="U1" s="1463"/>
      <c r="V1" s="1463"/>
      <c r="W1" s="1463"/>
      <c r="X1" s="1463"/>
      <c r="Y1" s="1463"/>
      <c r="Z1" s="1463"/>
      <c r="AA1" s="1463"/>
      <c r="AB1" s="1463"/>
      <c r="AC1" s="1463"/>
      <c r="AD1" s="1463"/>
      <c r="AE1" s="1463"/>
      <c r="AF1" s="1463"/>
      <c r="AG1" s="1463"/>
      <c r="AH1" s="1463"/>
      <c r="AI1" s="1463"/>
      <c r="AJ1" s="1463"/>
      <c r="AK1" s="1463"/>
      <c r="AL1" s="1464"/>
    </row>
    <row r="2" spans="1:39" ht="17.25" customHeight="1" thickBot="1" x14ac:dyDescent="0.3">
      <c r="H2" s="367"/>
      <c r="I2" s="368" t="str">
        <f>IF(MATCH(Progression_Cycle4!I4,Problématiques_compétences!$D$1:$D$118,0)&gt;107,"P","")</f>
        <v/>
      </c>
      <c r="J2" s="368" t="str">
        <f>IF(MATCH(Progression_Cycle4!J4,Problématiques_compétences!$D$1:$D$118,0)&gt;107,"P","")</f>
        <v/>
      </c>
      <c r="K2" s="368" t="str">
        <f>IF(MATCH(Progression_Cycle4!K4,Problématiques_compétences!$D$1:$D$118,0)&gt;107,"P","")</f>
        <v/>
      </c>
      <c r="L2" s="368" t="str">
        <f>IF(MATCH(Progression_Cycle4!L4,Problématiques_compétences!$D$1:$D$118,0)&gt;107,"P","")</f>
        <v/>
      </c>
      <c r="M2" s="368" t="str">
        <f>IF(MATCH(Progression_Cycle4!M4,Problématiques_compétences!$D$1:$D$118,0)&gt;107,"P","")</f>
        <v/>
      </c>
      <c r="N2" s="368" t="str">
        <f>IF(MATCH(Progression_Cycle4!N4,Problématiques_compétences!$D$1:$D$118,0)&gt;107,"P","")</f>
        <v>P</v>
      </c>
      <c r="O2" s="368" t="str">
        <f>IF(MATCH(Progression_Cycle4!O4,Problématiques_compétences!$D$1:$D$118,0)&gt;107,"P","")</f>
        <v>P</v>
      </c>
      <c r="P2" s="368" t="str">
        <f>IF(MATCH(Progression_Cycle4!P4,Problématiques_compétences!$D$1:$D$118,0)&gt;107,"P","")</f>
        <v>P</v>
      </c>
      <c r="Q2" s="368" t="str">
        <f>IF(MATCH(Progression_Cycle4!Q4,Problématiques_compétences!$D$1:$D$118,0)&gt;107,"P","")</f>
        <v/>
      </c>
      <c r="R2" s="368" t="str">
        <f>IF(MATCH(Progression_Cycle4!R4,Problématiques_compétences!$D$1:$D$118,0)&gt;107,"P","")</f>
        <v/>
      </c>
      <c r="S2" s="368" t="str">
        <f>IF(MATCH(Progression_Cycle4!S4,Problématiques_compétences!$D$1:$D$118,0)&gt;107,"P","")</f>
        <v/>
      </c>
      <c r="T2" s="368" t="str">
        <f>IF(MATCH(Progression_Cycle4!T4,Problématiques_compétences!$D$1:$D$118,0)&gt;107,"P","")</f>
        <v/>
      </c>
      <c r="U2" s="368" t="str">
        <f>IF(MATCH(Progression_Cycle4!U4,Problématiques_compétences!$D$1:$D$118,0)&gt;107,"P","")</f>
        <v/>
      </c>
      <c r="V2" s="368" t="str">
        <f>IF(MATCH(Progression_Cycle4!V4,Problématiques_compétences!$D$1:$D$118,0)&gt;107,"P","")</f>
        <v>P</v>
      </c>
      <c r="W2" s="368" t="str">
        <f>IF(MATCH(Progression_Cycle4!W4,Problématiques_compétences!$D$1:$D$118,0)&gt;107,"P","")</f>
        <v>P</v>
      </c>
      <c r="X2" s="368" t="str">
        <f>IF(MATCH(Progression_Cycle4!X4,Problématiques_compétences!$D$1:$D$118,0)&gt;107,"P","")</f>
        <v/>
      </c>
      <c r="Y2" s="368" t="str">
        <f>IF(MATCH(Progression_Cycle4!Y4,Problématiques_compétences!$D$1:$D$118,0)&gt;107,"P","")</f>
        <v>P</v>
      </c>
      <c r="Z2" s="368" t="str">
        <f>IF(MATCH(Progression_Cycle4!Z4,Problématiques_compétences!$D$1:$D$118,0)&gt;107,"P","")</f>
        <v>P</v>
      </c>
      <c r="AA2" s="368" t="str">
        <f>IF(MATCH(Progression_Cycle4!AA4,Problématiques_compétences!$D$1:$D$118,0)&gt;107,"P","")</f>
        <v/>
      </c>
      <c r="AB2" s="368" t="str">
        <f>IF(MATCH(Progression_Cycle4!AB4,Problématiques_compétences!$D$1:$D$118,0)&gt;107,"P","")</f>
        <v/>
      </c>
      <c r="AC2" s="368" t="str">
        <f>IF(MATCH(Progression_Cycle4!AC4,Problématiques_compétences!$D$1:$D$118,0)&gt;107,"P","")</f>
        <v/>
      </c>
      <c r="AD2" s="368" t="str">
        <f>IF(MATCH(Progression_Cycle4!AD4,Problématiques_compétences!$D$1:$D$118,0)&gt;107,"P","")</f>
        <v/>
      </c>
      <c r="AE2" s="368" t="str">
        <f>IF(MATCH(Progression_Cycle4!AE4,Problématiques_compétences!$D$1:$D$118,0)&gt;107,"P","")</f>
        <v/>
      </c>
      <c r="AF2" s="368" t="str">
        <f>IF(MATCH(Progression_Cycle4!AF4,Problématiques_compétences!$D$1:$D$118,0)&gt;107,"P","")</f>
        <v/>
      </c>
      <c r="AG2" s="368" t="str">
        <f>IF(MATCH(Progression_Cycle4!AG4,Problématiques_compétences!$D$1:$D$118,0)&gt;107,"P","")</f>
        <v>P</v>
      </c>
      <c r="AH2" s="368" t="str">
        <f>IF(MATCH(Progression_Cycle4!AH4,Problématiques_compétences!$D$1:$D$118,0)&gt;107,"P","")</f>
        <v>P</v>
      </c>
      <c r="AI2" s="368" t="str">
        <f>IF(MATCH(Progression_Cycle4!AI4,Problématiques_compétences!$D$1:$D$118,0)&gt;107,"P","")</f>
        <v>P</v>
      </c>
      <c r="AJ2" s="368" t="str">
        <f>IF(MATCH(Progression_Cycle4!AJ4,Problématiques_compétences!$D$1:$D$118,0)&gt;107,"P","")</f>
        <v/>
      </c>
      <c r="AK2" s="368" t="str">
        <f>IF(MATCH(Progression_Cycle4!AK4,Problématiques_compétences!$D$1:$D$118,0)&gt;107,"P","")</f>
        <v/>
      </c>
      <c r="AL2" s="368" t="str">
        <f>IF(MATCH(Progression_Cycle4!AL4,Problématiques_compétences!$D$1:$D$118,0)&gt;107,"P","")</f>
        <v/>
      </c>
    </row>
    <row r="3" spans="1:39" ht="271.5" customHeight="1" thickBot="1" x14ac:dyDescent="0.3">
      <c r="A3" s="1485" t="s">
        <v>424</v>
      </c>
      <c r="B3" s="1485"/>
      <c r="C3" s="1485"/>
      <c r="D3" s="75" t="s">
        <v>1</v>
      </c>
      <c r="E3" s="76" t="s">
        <v>2</v>
      </c>
      <c r="F3" s="76" t="s">
        <v>3</v>
      </c>
      <c r="G3" s="77" t="s">
        <v>4</v>
      </c>
      <c r="H3" s="65" t="s">
        <v>349</v>
      </c>
      <c r="I3" s="148" t="str">
        <f>INDEX(Problématiques_compétences!$B$3:$D$118,MATCH(Progression_Cycle4!I4,Problématiques_compétences!$D$3:$D$118,0),1)</f>
        <v>Pourquoi une construction treillis permet-elle de franchir un obstacle sans danger ?</v>
      </c>
      <c r="J3" s="148" t="str">
        <f>INDEX(Problématiques_compétences!$B$3:$D$118,MATCH(Progression_Cycle4!J4,Problématiques_compétences!$D$3:$D$118,0),1)</f>
        <v>Comment intégrer un ouvrage dans son environnement ?</v>
      </c>
      <c r="K3" s="148" t="str">
        <f>INDEX(Problématiques_compétences!$B$3:$D$118,MATCH(Progression_Cycle4!K4,Problématiques_compétences!$D$3:$D$118,0),1)</f>
        <v>Comment optimiser les apports solaires sur le toit d'un immeuble ? (niveau 1)</v>
      </c>
      <c r="L3" s="148" t="str">
        <f>INDEX(Problématiques_compétences!$B$3:$D$118,MATCH(Progression_Cycle4!L4,Problématiques_compétences!$D$3:$D$118,0),1)</f>
        <v>Comment adapter un conteneur maritime pour en faire une  habitation?« Penser l'aménagement intérieur »</v>
      </c>
      <c r="M3" s="148" t="str">
        <f>INDEX(Problématiques_compétences!$B$3:$D$118,MATCH(Progression_Cycle4!M4,Problématiques_compétences!$D$3:$D$118,0),1)</f>
        <v>Comment rendre une vue aérienne interactive ?</v>
      </c>
      <c r="N3" s="148" t="str">
        <f>INDEX(Problématiques_compétences!$B$3:$D$118,MATCH(Progression_Cycle4!N4,Problématiques_compétences!$D$3:$D$118,0),1)</f>
        <v>Recherches de solutions</v>
      </c>
      <c r="O3" s="148" t="str">
        <f>INDEX(Problématiques_compétences!$B$3:$D$118,MATCH(Progression_Cycle4!O4,Problématiques_compétences!$D$3:$D$118,0),1)</f>
        <v>Réalisation</v>
      </c>
      <c r="P3" s="148" t="str">
        <f>INDEX(Problématiques_compétences!$B$3:$D$118,MATCH(Progression_Cycle4!P4,Problématiques_compétences!$D$3:$D$118,0),1)</f>
        <v>Test et validation</v>
      </c>
      <c r="Q3" s="148" t="str">
        <f>INDEX(Problématiques_compétences!$B$3:$D$118,MATCH(Progression_Cycle4!Q4,Problématiques_compétences!$D$3:$D$118,0),1)</f>
        <v>Comment utiliser la simulation pour effectuer les choix de solutions techniques?</v>
      </c>
      <c r="R3" s="148" t="str">
        <f>INDEX(Problématiques_compétences!$B$3:$D$118,MATCH(Progression_Cycle4!R4,Problématiques_compétences!$D$3:$D$118,0),1)</f>
        <v>Quel éclairage pour demain ?</v>
      </c>
      <c r="S3" s="148" t="str">
        <f>INDEX(Problématiques_compétences!$B$3:$D$118,MATCH(Progression_Cycle4!S4,Problématiques_compétences!$D$3:$D$118,0),1)</f>
        <v xml:space="preserve">Comment surveiller une zone dans une habitation ? </v>
      </c>
      <c r="T3" s="148" t="str">
        <f>INDEX(Problématiques_compétences!$B$3:$D$118,MATCH(Progression_Cycle4!T4,Problématiques_compétences!$D$3:$D$118,0),1)</f>
        <v>Comment une alarme intéragit avec son environnement ?</v>
      </c>
      <c r="U3" s="148" t="str">
        <f>INDEX(Problématiques_compétences!$B$3:$D$118,MATCH(Progression_Cycle4!U4,Problématiques_compétences!$D$3:$D$118,0),1)</f>
        <v>comment adapter un éclairage urbain dans son contexte ?</v>
      </c>
      <c r="V3" s="148" t="str">
        <f>INDEX(Problématiques_compétences!$B$3:$D$118,MATCH(Progression_Cycle4!V4,Problématiques_compétences!$D$3:$D$118,0),1)</f>
        <v>Recherches de solutions</v>
      </c>
      <c r="W3" s="148" t="str">
        <f>INDEX(Problématiques_compétences!$B$3:$D$118,MATCH(Progression_Cycle4!W4,Problématiques_compétences!$D$3:$D$118,0),1)</f>
        <v>Réalisation - test et validation</v>
      </c>
      <c r="X3" s="148" t="str">
        <f>INDEX(Problématiques_compétences!$B$3:$D$118,MATCH(Progression_Cycle4!X4,Problématiques_compétences!$D$3:$D$118,0),1)</f>
        <v>Comment gérer les contraintes de conception d'un système domotique ?</v>
      </c>
      <c r="Y3" s="148" t="str">
        <f>INDEX(Problématiques_compétences!$B$3:$D$118,MATCH(Progression_Cycle4!Y4,Problématiques_compétences!$D$3:$D$118,0),1)</f>
        <v>Recherches de solutions</v>
      </c>
      <c r="Z3" s="148" t="str">
        <f>INDEX(Problématiques_compétences!$B$3:$D$118,MATCH(Progression_Cycle4!Z4,Problématiques_compétences!$D$3:$D$118,0),1)</f>
        <v>Réalisation - test et validation</v>
      </c>
      <c r="AA3" s="148" t="str">
        <f>INDEX(Problématiques_compétences!$B$3:$D$118,MATCH(Progression_Cycle4!AA4,Problématiques_compétences!$D$3:$D$118,0),1)</f>
        <v>Comment optimiser les apports solaires sur le toit d'un immeuble ? (niveau2)</v>
      </c>
      <c r="AB3" s="148" t="str">
        <f>INDEX(Problématiques_compétences!$B$3:$D$118,MATCH(Progression_Cycle4!AB4,Problématiques_compétences!$D$3:$D$118,0),1)</f>
        <v>Comment les ordinateurs arrivent-ils à communiquer ?</v>
      </c>
      <c r="AC3" s="148" t="str">
        <f>INDEX(Problématiques_compétences!$B$3:$D$118,MATCH(Progression_Cycle4!AC4,Problématiques_compétences!$D$3:$D$118,0),1)</f>
        <v>Comment mesurer la distance correspondante à un déplacement sur terre?</v>
      </c>
      <c r="AD3" s="148" t="str">
        <f>INDEX(Problématiques_compétences!$B$3:$D$118,MATCH(Progression_Cycle4!AD4,Problématiques_compétences!$D$3:$D$118,0),1)</f>
        <v>comment la technologie nous informe sur notre santé ?</v>
      </c>
      <c r="AE3" s="148" t="str">
        <f>INDEX(Problématiques_compétences!$B$3:$D$118,MATCH(Progression_Cycle4!AE4,Problématiques_compétences!$D$3:$D$118,0),1)</f>
        <v>Comment utiliser  la technologie RFID ? (ouvrir automatiquement un portail )  N</v>
      </c>
      <c r="AF3" s="148" t="str">
        <f>INDEX(Problématiques_compétences!$B$3:$D$118,MATCH(Progression_Cycle4!AF4,Problématiques_compétences!$D$3:$D$118,0),1)</f>
        <v>Comment piloter par l’intermédiaire d’un Smartphone ou d’une tablette un système technique ?  N+1</v>
      </c>
      <c r="AG3" s="148" t="str">
        <f>INDEX(Problématiques_compétences!$B$3:$D$118,MATCH(Progression_Cycle4!AG4,Problématiques_compétences!$D$3:$D$118,0),1)</f>
        <v>Appropriation du CDC et Recherches de solutions</v>
      </c>
      <c r="AH3" s="148" t="str">
        <f>INDEX(Problématiques_compétences!$B$3:$D$118,MATCH(Progression_Cycle4!AH4,Problématiques_compétences!$D$3:$D$118,0),1)</f>
        <v>Réalisation, test et validation - Présentation finale, synthèse</v>
      </c>
      <c r="AI3" s="148" t="str">
        <f>INDEX(Problématiques_compétences!$B$3:$D$118,MATCH(Progression_Cycle4!AI4,Problématiques_compétences!$D$3:$D$118,0),1)</f>
        <v>Les robots...Avancée technologique ? .. Espoir ? ..  Inquiétude ? Quels impacts sur la société ?</v>
      </c>
      <c r="AJ3" s="148" t="str">
        <f>INDEX(Problématiques_compétences!$B$3:$D$118,MATCH(Progression_Cycle4!AJ4,Problématiques_compétences!$D$3:$D$118,0),1)</f>
        <v>Quelles solutions techniques pour assurer la propulsion d'un véhicule ?</v>
      </c>
      <c r="AK3" s="148" t="str">
        <f>INDEX(Problématiques_compétences!$B$3:$D$118,MATCH(Progression_Cycle4!AK4,Problématiques_compétences!$D$3:$D$118,0),1)</f>
        <v xml:space="preserve">Comment automatiser des tâches sur son smartphone? </v>
      </c>
      <c r="AL3" s="148" t="str">
        <f>INDEX(Problématiques_compétences!$B$3:$D$118,MATCH(Progression_Cycle4!AL4,Problématiques_compétences!$D$3:$D$118,0),1)</f>
        <v>Comment réaliser une application androïd à destination des parents d'élève</v>
      </c>
    </row>
    <row r="4" spans="1:39" x14ac:dyDescent="0.25">
      <c r="A4" s="1488" t="s">
        <v>5</v>
      </c>
      <c r="B4" s="1489"/>
      <c r="C4" s="1489"/>
      <c r="D4" s="1489"/>
      <c r="E4" s="1489"/>
      <c r="F4" s="1489"/>
      <c r="G4" s="1490"/>
      <c r="H4" s="65"/>
      <c r="I4" s="1" t="s">
        <v>6</v>
      </c>
      <c r="J4" s="1" t="s">
        <v>7</v>
      </c>
      <c r="K4" s="1" t="s">
        <v>8</v>
      </c>
      <c r="L4" s="1" t="s">
        <v>9</v>
      </c>
      <c r="M4" s="1" t="s">
        <v>10</v>
      </c>
      <c r="N4" s="1" t="s">
        <v>11</v>
      </c>
      <c r="O4" s="1" t="s">
        <v>12</v>
      </c>
      <c r="P4" s="1" t="s">
        <v>13</v>
      </c>
      <c r="Q4" s="1" t="s">
        <v>14</v>
      </c>
      <c r="R4" s="1" t="s">
        <v>15</v>
      </c>
      <c r="S4" s="1" t="s">
        <v>16</v>
      </c>
      <c r="T4" s="1" t="s">
        <v>17</v>
      </c>
      <c r="U4" s="1" t="s">
        <v>18</v>
      </c>
      <c r="V4" s="1" t="s">
        <v>19</v>
      </c>
      <c r="W4" s="1" t="s">
        <v>20</v>
      </c>
      <c r="X4" s="1" t="s">
        <v>21</v>
      </c>
      <c r="Y4" s="1" t="s">
        <v>22</v>
      </c>
      <c r="Z4" s="1" t="s">
        <v>23</v>
      </c>
      <c r="AA4" s="1" t="s">
        <v>24</v>
      </c>
      <c r="AB4" s="1" t="s">
        <v>25</v>
      </c>
      <c r="AC4" s="7" t="s">
        <v>26</v>
      </c>
      <c r="AD4" s="7" t="s">
        <v>27</v>
      </c>
      <c r="AE4" s="7" t="s">
        <v>28</v>
      </c>
      <c r="AF4" s="7" t="s">
        <v>29</v>
      </c>
      <c r="AG4" s="7" t="s">
        <v>30</v>
      </c>
      <c r="AH4" s="7" t="s">
        <v>31</v>
      </c>
      <c r="AI4" s="7" t="s">
        <v>32</v>
      </c>
      <c r="AJ4" s="7" t="s">
        <v>33</v>
      </c>
      <c r="AK4" s="7" t="s">
        <v>34</v>
      </c>
      <c r="AL4" s="8" t="s">
        <v>35</v>
      </c>
    </row>
    <row r="5" spans="1:39" ht="15.75" thickBot="1" x14ac:dyDescent="0.3">
      <c r="A5" s="1491" t="s">
        <v>251</v>
      </c>
      <c r="B5" s="1465"/>
      <c r="C5" s="1465"/>
      <c r="D5" s="1465"/>
      <c r="E5" s="1465"/>
      <c r="F5" s="1465"/>
      <c r="G5" s="1465"/>
      <c r="H5" s="65"/>
      <c r="I5" s="1465"/>
      <c r="J5" s="1465"/>
      <c r="K5" s="1465"/>
      <c r="L5" s="1465"/>
      <c r="M5" s="1465"/>
      <c r="N5" s="1465"/>
      <c r="O5" s="1465"/>
      <c r="P5" s="1465"/>
      <c r="Q5" s="1465"/>
      <c r="R5" s="1465"/>
      <c r="S5" s="1477"/>
      <c r="T5" s="1478"/>
      <c r="U5" s="1478"/>
      <c r="V5" s="1478"/>
      <c r="W5" s="1478"/>
      <c r="X5" s="1478"/>
      <c r="Y5" s="1478"/>
      <c r="Z5" s="1478"/>
      <c r="AA5" s="1478"/>
      <c r="AB5" s="1479"/>
      <c r="AC5" s="1466"/>
      <c r="AD5" s="1467"/>
      <c r="AE5" s="1467"/>
      <c r="AF5" s="1467"/>
      <c r="AG5" s="1467"/>
      <c r="AH5" s="1467"/>
      <c r="AI5" s="1467"/>
      <c r="AJ5" s="1467"/>
      <c r="AK5" s="1467"/>
      <c r="AL5" s="1468"/>
    </row>
    <row r="6" spans="1:39" ht="15.75" thickBot="1" x14ac:dyDescent="0.3">
      <c r="A6" s="1474" t="s">
        <v>320</v>
      </c>
      <c r="B6" s="1475"/>
      <c r="C6" s="1475"/>
      <c r="D6" s="1475"/>
      <c r="E6" s="1475"/>
      <c r="F6" s="1475"/>
      <c r="G6" s="1476"/>
      <c r="H6" s="66"/>
      <c r="I6" s="363"/>
      <c r="J6" s="364"/>
      <c r="K6" s="364"/>
      <c r="L6" s="364"/>
      <c r="M6" s="364"/>
      <c r="N6" s="364"/>
      <c r="O6" s="364"/>
      <c r="P6" s="364"/>
      <c r="Q6" s="364"/>
      <c r="R6" s="364"/>
      <c r="S6" s="364"/>
      <c r="T6" s="364"/>
      <c r="U6" s="364"/>
      <c r="V6" s="364"/>
      <c r="W6" s="364"/>
      <c r="X6" s="364"/>
      <c r="Y6" s="364"/>
      <c r="Z6" s="364"/>
      <c r="AA6" s="364"/>
      <c r="AB6" s="364"/>
      <c r="AC6" s="364"/>
      <c r="AD6" s="364"/>
      <c r="AE6" s="364"/>
      <c r="AF6" s="364"/>
      <c r="AG6" s="364"/>
      <c r="AH6" s="364"/>
      <c r="AI6" s="364"/>
      <c r="AJ6" s="364"/>
      <c r="AK6" s="364"/>
      <c r="AL6" s="365"/>
      <c r="AM6" s="64"/>
    </row>
    <row r="7" spans="1:39" ht="16.5" customHeight="1" thickBot="1" x14ac:dyDescent="0.3">
      <c r="A7" s="160" t="s">
        <v>244</v>
      </c>
      <c r="B7" s="1469" t="s">
        <v>243</v>
      </c>
      <c r="C7" s="1470"/>
      <c r="D7" s="1471" t="s">
        <v>242</v>
      </c>
      <c r="E7" s="1472"/>
      <c r="F7" s="1472"/>
      <c r="G7" s="1473"/>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2"/>
    </row>
    <row r="8" spans="1:39" x14ac:dyDescent="0.25">
      <c r="A8" s="1337" t="s">
        <v>230</v>
      </c>
      <c r="B8" s="222">
        <v>1</v>
      </c>
      <c r="C8" s="223" t="s">
        <v>43</v>
      </c>
      <c r="D8" s="1480"/>
      <c r="E8" s="1481"/>
      <c r="F8" s="1481"/>
      <c r="G8" s="1481"/>
      <c r="H8" s="1481"/>
      <c r="I8" s="1481"/>
      <c r="J8" s="1481"/>
      <c r="K8" s="1481"/>
      <c r="L8" s="1481"/>
      <c r="M8" s="1481"/>
      <c r="N8" s="1481"/>
      <c r="O8" s="1481"/>
      <c r="P8" s="1481"/>
      <c r="Q8" s="1481"/>
      <c r="R8" s="1481"/>
      <c r="S8" s="1481"/>
      <c r="T8" s="1481"/>
      <c r="U8" s="1481"/>
      <c r="V8" s="1481"/>
      <c r="W8" s="1481"/>
      <c r="X8" s="1481"/>
      <c r="Y8" s="1481"/>
      <c r="Z8" s="1481"/>
      <c r="AA8" s="1481"/>
      <c r="AB8" s="1481"/>
      <c r="AC8" s="1481"/>
      <c r="AD8" s="1481"/>
      <c r="AE8" s="1481"/>
      <c r="AF8" s="1481"/>
      <c r="AG8" s="1481"/>
      <c r="AH8" s="1481"/>
      <c r="AI8" s="1481"/>
      <c r="AJ8" s="1481"/>
      <c r="AK8" s="1481"/>
      <c r="AL8" s="1482"/>
      <c r="AM8" s="61"/>
    </row>
    <row r="9" spans="1:39" ht="30" x14ac:dyDescent="0.25">
      <c r="A9" s="1338"/>
      <c r="B9" s="224" t="s">
        <v>239</v>
      </c>
      <c r="C9" s="225" t="s">
        <v>335</v>
      </c>
      <c r="D9" s="356" t="s">
        <v>238</v>
      </c>
      <c r="E9" s="354"/>
      <c r="F9" s="349" t="s">
        <v>140</v>
      </c>
      <c r="G9" s="355"/>
      <c r="H9" s="6">
        <f>COUNTIF(I9:AL9,"x")</f>
        <v>3</v>
      </c>
      <c r="I9" s="261">
        <f>INDEX(Problématiques_compétences!$D$3:$BA$118,MATCH(Progression_Cycle4!I$4,Problématiques_compétences!$D$3:$D$118,0),3)</f>
        <v>0</v>
      </c>
      <c r="J9" s="261">
        <f>INDEX(Problématiques_compétences!$D$3:$BA$118,MATCH(Progression_Cycle4!J$4,Problématiques_compétences!$D$3:$D$118,0),3)</f>
        <v>0</v>
      </c>
      <c r="K9" s="261" t="str">
        <f>INDEX(Problématiques_compétences!$D$3:$BA$118,MATCH(Progression_Cycle4!K$4,Problématiques_compétences!$D$3:$D$118,0),3)</f>
        <v>x</v>
      </c>
      <c r="L9" s="261">
        <f>INDEX(Problématiques_compétences!$D$3:$BA$118,MATCH(Progression_Cycle4!L$4,Problématiques_compétences!$D$3:$D$118,0),3)</f>
        <v>0</v>
      </c>
      <c r="M9" s="261">
        <f>INDEX(Problématiques_compétences!$D$3:$BA$118,MATCH(Progression_Cycle4!M$4,Problématiques_compétences!$D$3:$D$118,0),3)</f>
        <v>0</v>
      </c>
      <c r="N9" s="261">
        <f>INDEX(Problématiques_compétences!$D$3:$BA$118,MATCH(Progression_Cycle4!N$4,Problématiques_compétences!$D$3:$D$118,0),3)</f>
        <v>0</v>
      </c>
      <c r="O9" s="261">
        <f>INDEX(Problématiques_compétences!$D$3:$BA$118,MATCH(Progression_Cycle4!O$4,Problématiques_compétences!$D$3:$D$118,0),3)</f>
        <v>0</v>
      </c>
      <c r="P9" s="261">
        <f>INDEX(Problématiques_compétences!$D$3:$BA$118,MATCH(Progression_Cycle4!P$4,Problématiques_compétences!$D$3:$D$118,0),3)</f>
        <v>0</v>
      </c>
      <c r="Q9" s="261">
        <f>INDEX(Problématiques_compétences!$D$3:$BA$118,MATCH(Progression_Cycle4!Q$4,Problématiques_compétences!$D$3:$D$118,0),3)</f>
        <v>0</v>
      </c>
      <c r="R9" s="261">
        <f>INDEX(Problématiques_compétences!$D$3:$BA$118,MATCH(Progression_Cycle4!R$4,Problématiques_compétences!$D$3:$D$118,0),3)</f>
        <v>0</v>
      </c>
      <c r="S9" s="261">
        <f>INDEX(Problématiques_compétences!$D$3:$BA$118,MATCH(Progression_Cycle4!S$4,Problématiques_compétences!$D$3:$D$118,0),3)</f>
        <v>0</v>
      </c>
      <c r="T9" s="261" t="str">
        <f>INDEX(Problématiques_compétences!$D$3:$BA$118,MATCH(Progression_Cycle4!T$4,Problématiques_compétences!$D$3:$D$118,0),3)</f>
        <v>x</v>
      </c>
      <c r="U9" s="261" t="str">
        <f>INDEX(Problématiques_compétences!$D$3:$BA$118,MATCH(Progression_Cycle4!U$4,Problématiques_compétences!$D$3:$D$118,0),3)</f>
        <v>x</v>
      </c>
      <c r="V9" s="261">
        <f>INDEX(Problématiques_compétences!$D$3:$BA$118,MATCH(Progression_Cycle4!V$4,Problématiques_compétences!$D$3:$D$118,0),3)</f>
        <v>0</v>
      </c>
      <c r="W9" s="261">
        <f>INDEX(Problématiques_compétences!$D$3:$BA$118,MATCH(Progression_Cycle4!W$4,Problématiques_compétences!$D$3:$D$118,0),3)</f>
        <v>0</v>
      </c>
      <c r="X9" s="261">
        <f>INDEX(Problématiques_compétences!$D$3:$BA$118,MATCH(Progression_Cycle4!X$4,Problématiques_compétences!$D$3:$D$118,0),3)</f>
        <v>0</v>
      </c>
      <c r="Y9" s="261">
        <f>INDEX(Problématiques_compétences!$D$3:$BA$118,MATCH(Progression_Cycle4!Y$4,Problématiques_compétences!$D$3:$D$118,0),3)</f>
        <v>0</v>
      </c>
      <c r="Z9" s="261">
        <f>INDEX(Problématiques_compétences!$D$3:$BA$118,MATCH(Progression_Cycle4!Z$4,Problématiques_compétences!$D$3:$D$118,0),3)</f>
        <v>0</v>
      </c>
      <c r="AA9" s="261">
        <f>INDEX(Problématiques_compétences!$D$3:$BA$118,MATCH(Progression_Cycle4!AA$4,Problématiques_compétences!$D$3:$D$118,0),3)</f>
        <v>0</v>
      </c>
      <c r="AB9" s="261">
        <f>INDEX(Problématiques_compétences!$D$3:$BA$118,MATCH(Progression_Cycle4!AB$4,Problématiques_compétences!$D$3:$D$118,0),3)</f>
        <v>0</v>
      </c>
      <c r="AC9" s="261">
        <f>INDEX(Problématiques_compétences!$D$3:$BA$118,MATCH(Progression_Cycle4!AC$4,Problématiques_compétences!$D$3:$D$118,0),3)</f>
        <v>0</v>
      </c>
      <c r="AD9" s="261">
        <f>INDEX(Problématiques_compétences!$D$3:$BA$118,MATCH(Progression_Cycle4!AD$4,Problématiques_compétences!$D$3:$D$118,0),3)</f>
        <v>0</v>
      </c>
      <c r="AE9" s="261">
        <f>INDEX(Problématiques_compétences!$D$3:$BA$118,MATCH(Progression_Cycle4!AE$4,Problématiques_compétences!$D$3:$D$118,0),3)</f>
        <v>0</v>
      </c>
      <c r="AF9" s="261">
        <f>INDEX(Problématiques_compétences!$D$3:$BA$118,MATCH(Progression_Cycle4!AF$4,Problématiques_compétences!$D$3:$D$118,0),3)</f>
        <v>0</v>
      </c>
      <c r="AG9" s="261">
        <f>INDEX(Problématiques_compétences!$D$3:$BA$118,MATCH(Progression_Cycle4!AG$4,Problématiques_compétences!$D$3:$D$118,0),3)</f>
        <v>0</v>
      </c>
      <c r="AH9" s="261">
        <f>INDEX(Problématiques_compétences!$D$3:$BA$118,MATCH(Progression_Cycle4!AH$4,Problématiques_compétences!$D$3:$D$118,0),3)</f>
        <v>0</v>
      </c>
      <c r="AI9" s="261">
        <f>INDEX(Problématiques_compétences!$D$3:$BA$118,MATCH(Progression_Cycle4!AI$4,Problématiques_compétences!$D$3:$D$118,0),3)</f>
        <v>0</v>
      </c>
      <c r="AJ9" s="261">
        <f>INDEX(Problématiques_compétences!$D$3:$BA$118,MATCH(Progression_Cycle4!AJ$4,Problématiques_compétences!$D$3:$D$118,0),3)</f>
        <v>0</v>
      </c>
      <c r="AK9" s="261">
        <f>INDEX(Problématiques_compétences!$D$3:$BA$118,MATCH(Progression_Cycle4!AK$4,Problématiques_compétences!$D$3:$D$118,0),3)</f>
        <v>0</v>
      </c>
      <c r="AL9" s="261">
        <f>INDEX(Problématiques_compétences!$D$3:$BA$118,MATCH(Progression_Cycle4!AL$4,Problématiques_compétences!$D$3:$D$118,0),3)</f>
        <v>0</v>
      </c>
    </row>
    <row r="10" spans="1:39" x14ac:dyDescent="0.25">
      <c r="A10" s="1338"/>
      <c r="B10" s="226" t="s">
        <v>236</v>
      </c>
      <c r="C10" s="227" t="s">
        <v>336</v>
      </c>
      <c r="D10" s="353"/>
      <c r="E10" s="354"/>
      <c r="F10" s="349" t="s">
        <v>117</v>
      </c>
      <c r="G10" s="355"/>
      <c r="H10" s="6">
        <f>COUNTIF(I10:AL10,"x")</f>
        <v>2</v>
      </c>
      <c r="I10" s="261">
        <f>INDEX(Problématiques_compétences!$D$3:$BA$118,MATCH(Progression_Cycle4!I$4,Problématiques_compétences!$D$3:$D$118,0),4)</f>
        <v>0</v>
      </c>
      <c r="J10" s="261">
        <f>INDEX(Problématiques_compétences!$D$3:$BA$118,MATCH(Progression_Cycle4!J$4,Problématiques_compétences!$D$3:$D$118,0),4)</f>
        <v>0</v>
      </c>
      <c r="K10" s="261">
        <f>INDEX(Problématiques_compétences!$D$3:$BA$118,MATCH(Progression_Cycle4!K$4,Problématiques_compétences!$D$3:$D$118,0),4)</f>
        <v>0</v>
      </c>
      <c r="L10" s="261">
        <f>INDEX(Problématiques_compétences!$D$3:$BA$118,MATCH(Progression_Cycle4!L$4,Problématiques_compétences!$D$3:$D$118,0),4)</f>
        <v>0</v>
      </c>
      <c r="M10" s="261">
        <f>INDEX(Problématiques_compétences!$D$3:$BA$118,MATCH(Progression_Cycle4!M$4,Problématiques_compétences!$D$3:$D$118,0),4)</f>
        <v>0</v>
      </c>
      <c r="N10" s="261">
        <f>INDEX(Problématiques_compétences!$D$3:$BA$118,MATCH(Progression_Cycle4!N$4,Problématiques_compétences!$D$3:$D$118,0),4)</f>
        <v>0</v>
      </c>
      <c r="O10" s="261">
        <f>INDEX(Problématiques_compétences!$D$3:$BA$118,MATCH(Progression_Cycle4!O$4,Problématiques_compétences!$D$3:$D$118,0),4)</f>
        <v>0</v>
      </c>
      <c r="P10" s="261">
        <f>INDEX(Problématiques_compétences!$D$3:$BA$118,MATCH(Progression_Cycle4!P$4,Problématiques_compétences!$D$3:$D$118,0),4)</f>
        <v>0</v>
      </c>
      <c r="Q10" s="261">
        <f>INDEX(Problématiques_compétences!$D$3:$BA$118,MATCH(Progression_Cycle4!Q$4,Problématiques_compétences!$D$3:$D$118,0),4)</f>
        <v>0</v>
      </c>
      <c r="R10" s="261">
        <f>INDEX(Problématiques_compétences!$D$3:$BA$118,MATCH(Progression_Cycle4!R$4,Problématiques_compétences!$D$3:$D$118,0),4)</f>
        <v>0</v>
      </c>
      <c r="S10" s="261">
        <f>INDEX(Problématiques_compétences!$D$3:$BA$118,MATCH(Progression_Cycle4!S$4,Problématiques_compétences!$D$3:$D$118,0),4)</f>
        <v>0</v>
      </c>
      <c r="T10" s="261" t="str">
        <f>INDEX(Problématiques_compétences!$D$3:$BA$118,MATCH(Progression_Cycle4!T$4,Problématiques_compétences!$D$3:$D$118,0),4)</f>
        <v>x</v>
      </c>
      <c r="U10" s="261">
        <f>INDEX(Problématiques_compétences!$D$3:$BA$118,MATCH(Progression_Cycle4!U$4,Problématiques_compétences!$D$3:$D$118,0),4)</f>
        <v>0</v>
      </c>
      <c r="V10" s="261">
        <f>INDEX(Problématiques_compétences!$D$3:$BA$118,MATCH(Progression_Cycle4!V$4,Problématiques_compétences!$D$3:$D$118,0),4)</f>
        <v>0</v>
      </c>
      <c r="W10" s="261">
        <f>INDEX(Problématiques_compétences!$D$3:$BA$118,MATCH(Progression_Cycle4!W$4,Problématiques_compétences!$D$3:$D$118,0),4)</f>
        <v>0</v>
      </c>
      <c r="X10" s="261">
        <f>INDEX(Problématiques_compétences!$D$3:$BA$118,MATCH(Progression_Cycle4!X$4,Problématiques_compétences!$D$3:$D$118,0),4)</f>
        <v>0</v>
      </c>
      <c r="Y10" s="261">
        <f>INDEX(Problématiques_compétences!$D$3:$BA$118,MATCH(Progression_Cycle4!Y$4,Problématiques_compétences!$D$3:$D$118,0),4)</f>
        <v>0</v>
      </c>
      <c r="Z10" s="261">
        <f>INDEX(Problématiques_compétences!$D$3:$BA$118,MATCH(Progression_Cycle4!Z$4,Problématiques_compétences!$D$3:$D$118,0),4)</f>
        <v>0</v>
      </c>
      <c r="AA10" s="261">
        <f>INDEX(Problématiques_compétences!$D$3:$BA$118,MATCH(Progression_Cycle4!AA$4,Problématiques_compétences!$D$3:$D$118,0),4)</f>
        <v>0</v>
      </c>
      <c r="AB10" s="261">
        <f>INDEX(Problématiques_compétences!$D$3:$BA$118,MATCH(Progression_Cycle4!AB$4,Problématiques_compétences!$D$3:$D$118,0),4)</f>
        <v>0</v>
      </c>
      <c r="AC10" s="261" t="str">
        <f>INDEX(Problématiques_compétences!$D$3:$BA$118,MATCH(Progression_Cycle4!AC$4,Problématiques_compétences!$D$3:$D$118,0),4)</f>
        <v>x</v>
      </c>
      <c r="AD10" s="261">
        <f>INDEX(Problématiques_compétences!$D$3:$BA$118,MATCH(Progression_Cycle4!AD$4,Problématiques_compétences!$D$3:$D$118,0),4)</f>
        <v>0</v>
      </c>
      <c r="AE10" s="261">
        <f>INDEX(Problématiques_compétences!$D$3:$BA$118,MATCH(Progression_Cycle4!AE$4,Problématiques_compétences!$D$3:$D$118,0),4)</f>
        <v>0</v>
      </c>
      <c r="AF10" s="261">
        <f>INDEX(Problématiques_compétences!$D$3:$BA$118,MATCH(Progression_Cycle4!AF$4,Problématiques_compétences!$D$3:$D$118,0),4)</f>
        <v>0</v>
      </c>
      <c r="AG10" s="261">
        <f>INDEX(Problématiques_compétences!$D$3:$BA$118,MATCH(Progression_Cycle4!AG$4,Problématiques_compétences!$D$3:$D$118,0),4)</f>
        <v>0</v>
      </c>
      <c r="AH10" s="261">
        <f>INDEX(Problématiques_compétences!$D$3:$BA$118,MATCH(Progression_Cycle4!AH$4,Problématiques_compétences!$D$3:$D$118,0),4)</f>
        <v>0</v>
      </c>
      <c r="AI10" s="261">
        <f>INDEX(Problématiques_compétences!$D$3:$BA$118,MATCH(Progression_Cycle4!AI$4,Problématiques_compétences!$D$3:$D$118,0),4)</f>
        <v>0</v>
      </c>
      <c r="AJ10" s="261">
        <f>INDEX(Problématiques_compétences!$D$3:$BA$118,MATCH(Progression_Cycle4!AJ$4,Problématiques_compétences!$D$3:$D$118,0),4)</f>
        <v>0</v>
      </c>
      <c r="AK10" s="261">
        <f>INDEX(Problématiques_compétences!$D$3:$BA$118,MATCH(Progression_Cycle4!AK$4,Problématiques_compétences!$D$3:$D$118,0),4)</f>
        <v>0</v>
      </c>
      <c r="AL10" s="261">
        <f>INDEX(Problématiques_compétences!$D$3:$BA$118,MATCH(Progression_Cycle4!AL$4,Problématiques_compétences!$D$3:$D$118,0),4)</f>
        <v>0</v>
      </c>
    </row>
    <row r="11" spans="1:39" ht="30" x14ac:dyDescent="0.25">
      <c r="A11" s="1338"/>
      <c r="B11" s="224" t="s">
        <v>234</v>
      </c>
      <c r="C11" s="225" t="s">
        <v>282</v>
      </c>
      <c r="D11" s="356" t="s">
        <v>203</v>
      </c>
      <c r="E11" s="354"/>
      <c r="F11" s="354"/>
      <c r="G11" s="355"/>
      <c r="H11" s="6">
        <f>COUNTIF(I11:AL11,"x")</f>
        <v>3</v>
      </c>
      <c r="I11" s="261">
        <f>INDEX(Problématiques_compétences!$D$3:$BA$118,MATCH(Progression_Cycle4!I$4,Problématiques_compétences!$D$3:$D$118,0),5)</f>
        <v>0</v>
      </c>
      <c r="J11" s="261" t="str">
        <f>INDEX(Problématiques_compétences!$D$3:$BA$118,MATCH(Progression_Cycle4!J$4,Problématiques_compétences!$D$3:$D$118,0),5)</f>
        <v>x</v>
      </c>
      <c r="K11" s="261" t="str">
        <f>INDEX(Problématiques_compétences!$D$3:$BA$118,MATCH(Progression_Cycle4!K$4,Problématiques_compétences!$D$3:$D$118,0),5)</f>
        <v>x</v>
      </c>
      <c r="L11" s="261">
        <f>INDEX(Problématiques_compétences!$D$3:$BA$118,MATCH(Progression_Cycle4!L$4,Problématiques_compétences!$D$3:$D$118,0),5)</f>
        <v>0</v>
      </c>
      <c r="M11" s="261">
        <f>INDEX(Problématiques_compétences!$D$3:$BA$118,MATCH(Progression_Cycle4!M$4,Problématiques_compétences!$D$3:$D$118,0),5)</f>
        <v>0</v>
      </c>
      <c r="N11" s="261">
        <f>INDEX(Problématiques_compétences!$D$3:$BA$118,MATCH(Progression_Cycle4!N$4,Problématiques_compétences!$D$3:$D$118,0),5)</f>
        <v>0</v>
      </c>
      <c r="O11" s="261">
        <f>INDEX(Problématiques_compétences!$D$3:$BA$118,MATCH(Progression_Cycle4!O$4,Problématiques_compétences!$D$3:$D$118,0),5)</f>
        <v>0</v>
      </c>
      <c r="P11" s="261">
        <f>INDEX(Problématiques_compétences!$D$3:$BA$118,MATCH(Progression_Cycle4!P$4,Problématiques_compétences!$D$3:$D$118,0),5)</f>
        <v>0</v>
      </c>
      <c r="Q11" s="261">
        <f>INDEX(Problématiques_compétences!$D$3:$BA$118,MATCH(Progression_Cycle4!Q$4,Problématiques_compétences!$D$3:$D$118,0),5)</f>
        <v>0</v>
      </c>
      <c r="R11" s="261">
        <f>INDEX(Problématiques_compétences!$D$3:$BA$118,MATCH(Progression_Cycle4!R$4,Problématiques_compétences!$D$3:$D$118,0),5)</f>
        <v>0</v>
      </c>
      <c r="S11" s="261">
        <f>INDEX(Problématiques_compétences!$D$3:$BA$118,MATCH(Progression_Cycle4!S$4,Problématiques_compétences!$D$3:$D$118,0),5)</f>
        <v>0</v>
      </c>
      <c r="T11" s="261">
        <f>INDEX(Problématiques_compétences!$D$3:$BA$118,MATCH(Progression_Cycle4!T$4,Problématiques_compétences!$D$3:$D$118,0),5)</f>
        <v>0</v>
      </c>
      <c r="U11" s="261">
        <f>INDEX(Problématiques_compétences!$D$3:$BA$118,MATCH(Progression_Cycle4!U$4,Problématiques_compétences!$D$3:$D$118,0),5)</f>
        <v>0</v>
      </c>
      <c r="V11" s="261">
        <f>INDEX(Problématiques_compétences!$D$3:$BA$118,MATCH(Progression_Cycle4!V$4,Problématiques_compétences!$D$3:$D$118,0),5)</f>
        <v>0</v>
      </c>
      <c r="W11" s="261">
        <f>INDEX(Problématiques_compétences!$D$3:$BA$118,MATCH(Progression_Cycle4!W$4,Problématiques_compétences!$D$3:$D$118,0),5)</f>
        <v>0</v>
      </c>
      <c r="X11" s="261">
        <f>INDEX(Problématiques_compétences!$D$3:$BA$118,MATCH(Progression_Cycle4!X$4,Problématiques_compétences!$D$3:$D$118,0),5)</f>
        <v>0</v>
      </c>
      <c r="Y11" s="261">
        <f>INDEX(Problématiques_compétences!$D$3:$BA$118,MATCH(Progression_Cycle4!Y$4,Problématiques_compétences!$D$3:$D$118,0),5)</f>
        <v>0</v>
      </c>
      <c r="Z11" s="261">
        <f>INDEX(Problématiques_compétences!$D$3:$BA$118,MATCH(Progression_Cycle4!Z$4,Problématiques_compétences!$D$3:$D$118,0),5)</f>
        <v>0</v>
      </c>
      <c r="AA11" s="261" t="str">
        <f>INDEX(Problématiques_compétences!$D$3:$BA$118,MATCH(Progression_Cycle4!AA$4,Problématiques_compétences!$D$3:$D$118,0),5)</f>
        <v>x</v>
      </c>
      <c r="AB11" s="261">
        <f>INDEX(Problématiques_compétences!$D$3:$BA$118,MATCH(Progression_Cycle4!AB$4,Problématiques_compétences!$D$3:$D$118,0),5)</f>
        <v>0</v>
      </c>
      <c r="AC11" s="261">
        <f>INDEX(Problématiques_compétences!$D$3:$BA$118,MATCH(Progression_Cycle4!AC$4,Problématiques_compétences!$D$3:$D$118,0),5)</f>
        <v>0</v>
      </c>
      <c r="AD11" s="261">
        <f>INDEX(Problématiques_compétences!$D$3:$BA$118,MATCH(Progression_Cycle4!AD$4,Problématiques_compétences!$D$3:$D$118,0),5)</f>
        <v>0</v>
      </c>
      <c r="AE11" s="261">
        <f>INDEX(Problématiques_compétences!$D$3:$BA$118,MATCH(Progression_Cycle4!AE$4,Problématiques_compétences!$D$3:$D$118,0),5)</f>
        <v>0</v>
      </c>
      <c r="AF11" s="261">
        <f>INDEX(Problématiques_compétences!$D$3:$BA$118,MATCH(Progression_Cycle4!AF$4,Problématiques_compétences!$D$3:$D$118,0),5)</f>
        <v>0</v>
      </c>
      <c r="AG11" s="261">
        <f>INDEX(Problématiques_compétences!$D$3:$BA$118,MATCH(Progression_Cycle4!AG$4,Problématiques_compétences!$D$3:$D$118,0),5)</f>
        <v>0</v>
      </c>
      <c r="AH11" s="261">
        <f>INDEX(Problématiques_compétences!$D$3:$BA$118,MATCH(Progression_Cycle4!AH$4,Problématiques_compétences!$D$3:$D$118,0),5)</f>
        <v>0</v>
      </c>
      <c r="AI11" s="261">
        <f>INDEX(Problématiques_compétences!$D$3:$BA$118,MATCH(Progression_Cycle4!AI$4,Problématiques_compétences!$D$3:$D$118,0),5)</f>
        <v>0</v>
      </c>
      <c r="AJ11" s="261">
        <f>INDEX(Problématiques_compétences!$D$3:$BA$118,MATCH(Progression_Cycle4!AJ$4,Problématiques_compétences!$D$3:$D$118,0),5)</f>
        <v>0</v>
      </c>
      <c r="AK11" s="261">
        <f>INDEX(Problématiques_compétences!$D$3:$BA$118,MATCH(Progression_Cycle4!AK$4,Problématiques_compétences!$D$3:$D$118,0),5)</f>
        <v>0</v>
      </c>
      <c r="AL11" s="261">
        <f>INDEX(Problématiques_compétences!$D$3:$BA$118,MATCH(Progression_Cycle4!AL$4,Problématiques_compétences!$D$3:$D$118,0),5)</f>
        <v>0</v>
      </c>
    </row>
    <row r="12" spans="1:39" ht="15.75" thickBot="1" x14ac:dyDescent="0.3">
      <c r="A12" s="1339"/>
      <c r="B12" s="228" t="s">
        <v>233</v>
      </c>
      <c r="C12" s="239" t="s">
        <v>284</v>
      </c>
      <c r="D12" s="44" t="s">
        <v>217</v>
      </c>
      <c r="E12" s="354"/>
      <c r="F12" s="354"/>
      <c r="G12" s="355"/>
      <c r="H12" s="6">
        <f>COUNTIF(I12:AL12,"x")</f>
        <v>3</v>
      </c>
      <c r="I12" s="261">
        <f>INDEX(Problématiques_compétences!$D$3:$BA$118,MATCH(Progression_Cycle4!I$4,Problématiques_compétences!$D$3:$D$118,0),6)</f>
        <v>0</v>
      </c>
      <c r="J12" s="261">
        <f>INDEX(Problématiques_compétences!$D$3:$BA$118,MATCH(Progression_Cycle4!J$4,Problématiques_compétences!$D$3:$D$118,0),6)</f>
        <v>0</v>
      </c>
      <c r="K12" s="261">
        <f>INDEX(Problématiques_compétences!$D$3:$BA$118,MATCH(Progression_Cycle4!K$4,Problématiques_compétences!$D$3:$D$118,0),6)</f>
        <v>0</v>
      </c>
      <c r="L12" s="261">
        <f>INDEX(Problématiques_compétences!$D$3:$BA$118,MATCH(Progression_Cycle4!L$4,Problématiques_compétences!$D$3:$D$118,0),6)</f>
        <v>0</v>
      </c>
      <c r="M12" s="261">
        <f>INDEX(Problématiques_compétences!$D$3:$BA$118,MATCH(Progression_Cycle4!M$4,Problématiques_compétences!$D$3:$D$118,0),6)</f>
        <v>0</v>
      </c>
      <c r="N12" s="261" t="str">
        <f>INDEX(Problématiques_compétences!$D$3:$BA$118,MATCH(Progression_Cycle4!N$4,Problématiques_compétences!$D$3:$D$118,0),6)</f>
        <v>x</v>
      </c>
      <c r="O12" s="261">
        <f>INDEX(Problématiques_compétences!$D$3:$BA$118,MATCH(Progression_Cycle4!O$4,Problématiques_compétences!$D$3:$D$118,0),6)</f>
        <v>0</v>
      </c>
      <c r="P12" s="261">
        <f>INDEX(Problématiques_compétences!$D$3:$BA$118,MATCH(Progression_Cycle4!P$4,Problématiques_compétences!$D$3:$D$118,0),6)</f>
        <v>0</v>
      </c>
      <c r="Q12" s="261">
        <f>INDEX(Problématiques_compétences!$D$3:$BA$118,MATCH(Progression_Cycle4!Q$4,Problématiques_compétences!$D$3:$D$118,0),6)</f>
        <v>0</v>
      </c>
      <c r="R12" s="261">
        <f>INDEX(Problématiques_compétences!$D$3:$BA$118,MATCH(Progression_Cycle4!R$4,Problématiques_compétences!$D$3:$D$118,0),6)</f>
        <v>0</v>
      </c>
      <c r="S12" s="261">
        <f>INDEX(Problématiques_compétences!$D$3:$BA$118,MATCH(Progression_Cycle4!S$4,Problématiques_compétences!$D$3:$D$118,0),6)</f>
        <v>0</v>
      </c>
      <c r="T12" s="261">
        <f>INDEX(Problématiques_compétences!$D$3:$BA$118,MATCH(Progression_Cycle4!T$4,Problématiques_compétences!$D$3:$D$118,0),6)</f>
        <v>0</v>
      </c>
      <c r="U12" s="261">
        <f>INDEX(Problématiques_compétences!$D$3:$BA$118,MATCH(Progression_Cycle4!U$4,Problématiques_compétences!$D$3:$D$118,0),6)</f>
        <v>0</v>
      </c>
      <c r="V12" s="261" t="str">
        <f>INDEX(Problématiques_compétences!$D$3:$BA$118,MATCH(Progression_Cycle4!V$4,Problématiques_compétences!$D$3:$D$118,0),6)</f>
        <v>x</v>
      </c>
      <c r="W12" s="261">
        <f>INDEX(Problématiques_compétences!$D$3:$BA$118,MATCH(Progression_Cycle4!W$4,Problématiques_compétences!$D$3:$D$118,0),6)</f>
        <v>0</v>
      </c>
      <c r="X12" s="261">
        <f>INDEX(Problématiques_compétences!$D$3:$BA$118,MATCH(Progression_Cycle4!X$4,Problématiques_compétences!$D$3:$D$118,0),6)</f>
        <v>0</v>
      </c>
      <c r="Y12" s="261" t="str">
        <f>INDEX(Problématiques_compétences!$D$3:$BA$118,MATCH(Progression_Cycle4!Y$4,Problématiques_compétences!$D$3:$D$118,0),6)</f>
        <v>x</v>
      </c>
      <c r="Z12" s="261">
        <f>INDEX(Problématiques_compétences!$D$3:$BA$118,MATCH(Progression_Cycle4!Z$4,Problématiques_compétences!$D$3:$D$118,0),6)</f>
        <v>0</v>
      </c>
      <c r="AA12" s="261">
        <f>INDEX(Problématiques_compétences!$D$3:$BA$118,MATCH(Progression_Cycle4!AA$4,Problématiques_compétences!$D$3:$D$118,0),6)</f>
        <v>0</v>
      </c>
      <c r="AB12" s="261">
        <f>INDEX(Problématiques_compétences!$D$3:$BA$118,MATCH(Progression_Cycle4!AB$4,Problématiques_compétences!$D$3:$D$118,0),6)</f>
        <v>0</v>
      </c>
      <c r="AC12" s="261">
        <f>INDEX(Problématiques_compétences!$D$3:$BA$118,MATCH(Progression_Cycle4!AC$4,Problématiques_compétences!$D$3:$D$118,0),6)</f>
        <v>0</v>
      </c>
      <c r="AD12" s="261">
        <f>INDEX(Problématiques_compétences!$D$3:$BA$118,MATCH(Progression_Cycle4!AD$4,Problématiques_compétences!$D$3:$D$118,0),6)</f>
        <v>0</v>
      </c>
      <c r="AE12" s="261">
        <f>INDEX(Problématiques_compétences!$D$3:$BA$118,MATCH(Progression_Cycle4!AE$4,Problématiques_compétences!$D$3:$D$118,0),6)</f>
        <v>0</v>
      </c>
      <c r="AF12" s="261">
        <f>INDEX(Problématiques_compétences!$D$3:$BA$118,MATCH(Progression_Cycle4!AF$4,Problématiques_compétences!$D$3:$D$118,0),6)</f>
        <v>0</v>
      </c>
      <c r="AG12" s="261">
        <f>INDEX(Problématiques_compétences!$D$3:$BA$118,MATCH(Progression_Cycle4!AG$4,Problématiques_compétences!$D$3:$D$118,0),6)</f>
        <v>0</v>
      </c>
      <c r="AH12" s="261">
        <f>INDEX(Problématiques_compétences!$D$3:$BA$118,MATCH(Progression_Cycle4!AH$4,Problématiques_compétences!$D$3:$D$118,0),6)</f>
        <v>0</v>
      </c>
      <c r="AI12" s="261">
        <f>INDEX(Problématiques_compétences!$D$3:$BA$118,MATCH(Progression_Cycle4!AI$4,Problématiques_compétences!$D$3:$D$118,0),6)</f>
        <v>0</v>
      </c>
      <c r="AJ12" s="261">
        <f>INDEX(Problématiques_compétences!$D$3:$BA$118,MATCH(Progression_Cycle4!AJ$4,Problématiques_compétences!$D$3:$D$118,0),6)</f>
        <v>0</v>
      </c>
      <c r="AK12" s="261">
        <f>INDEX(Problématiques_compétences!$D$3:$BA$118,MATCH(Progression_Cycle4!AK$4,Problématiques_compétences!$D$3:$D$118,0),6)</f>
        <v>0</v>
      </c>
      <c r="AL12" s="261">
        <f>INDEX(Problématiques_compétences!$D$3:$BA$118,MATCH(Progression_Cycle4!AL$4,Problématiques_compétences!$D$3:$D$118,0),6)</f>
        <v>0</v>
      </c>
    </row>
    <row r="13" spans="1:39" x14ac:dyDescent="0.25">
      <c r="A13" s="1337" t="s">
        <v>230</v>
      </c>
      <c r="B13" s="222">
        <v>2</v>
      </c>
      <c r="C13" s="223" t="s">
        <v>45</v>
      </c>
      <c r="D13" s="1480"/>
      <c r="E13" s="1481"/>
      <c r="F13" s="1481"/>
      <c r="G13" s="1481"/>
      <c r="H13" s="1481"/>
      <c r="I13" s="1481"/>
      <c r="J13" s="1481"/>
      <c r="K13" s="1481"/>
      <c r="L13" s="1481"/>
      <c r="M13" s="1481"/>
      <c r="N13" s="1481"/>
      <c r="O13" s="1481"/>
      <c r="P13" s="1481"/>
      <c r="Q13" s="1481"/>
      <c r="R13" s="1481"/>
      <c r="S13" s="1481"/>
      <c r="T13" s="1481"/>
      <c r="U13" s="1481"/>
      <c r="V13" s="1481"/>
      <c r="W13" s="1481"/>
      <c r="X13" s="1481"/>
      <c r="Y13" s="1481"/>
      <c r="Z13" s="1481"/>
      <c r="AA13" s="1481"/>
      <c r="AB13" s="1481"/>
      <c r="AC13" s="1481"/>
      <c r="AD13" s="1481"/>
      <c r="AE13" s="1481"/>
      <c r="AF13" s="1481"/>
      <c r="AG13" s="1481"/>
      <c r="AH13" s="1481"/>
      <c r="AI13" s="1481"/>
      <c r="AJ13" s="1481"/>
      <c r="AK13" s="1481"/>
      <c r="AL13" s="1482"/>
    </row>
    <row r="14" spans="1:39" ht="45" x14ac:dyDescent="0.25">
      <c r="A14" s="1338"/>
      <c r="B14" s="224" t="s">
        <v>227</v>
      </c>
      <c r="C14" s="230" t="s">
        <v>283</v>
      </c>
      <c r="D14" s="362" t="s">
        <v>226</v>
      </c>
      <c r="E14" s="354"/>
      <c r="F14" s="354"/>
      <c r="G14" s="355"/>
      <c r="H14" s="6">
        <f>COUNTIF(I14:AL14,"x")</f>
        <v>2</v>
      </c>
      <c r="I14" s="261">
        <f>INDEX(Problématiques_compétences!$D$3:$BA$118,MATCH(Progression_Cycle4!I$4,Problématiques_compétences!$D$3:$D$118,0),11)</f>
        <v>0</v>
      </c>
      <c r="J14" s="261" t="str">
        <f>INDEX(Problématiques_compétences!$D$3:$BA$118,MATCH(Progression_Cycle4!J$4,Problématiques_compétences!$D$3:$D$118,0),11)</f>
        <v>x</v>
      </c>
      <c r="K14" s="261">
        <f>INDEX(Problématiques_compétences!$D$3:$BA$118,MATCH(Progression_Cycle4!K$4,Problématiques_compétences!$D$3:$D$118,0),11)</f>
        <v>0</v>
      </c>
      <c r="L14" s="261" t="str">
        <f>INDEX(Problématiques_compétences!$D$3:$BA$118,MATCH(Progression_Cycle4!L$4,Problématiques_compétences!$D$3:$D$118,0),11)</f>
        <v>x</v>
      </c>
      <c r="M14" s="261">
        <f>INDEX(Problématiques_compétences!$D$3:$BA$118,MATCH(Progression_Cycle4!M$4,Problématiques_compétences!$D$3:$D$118,0),11)</f>
        <v>0</v>
      </c>
      <c r="N14" s="261">
        <f>INDEX(Problématiques_compétences!$D$3:$BA$118,MATCH(Progression_Cycle4!N$4,Problématiques_compétences!$D$3:$D$118,0),11)</f>
        <v>0</v>
      </c>
      <c r="O14" s="261">
        <f>INDEX(Problématiques_compétences!$D$3:$BA$118,MATCH(Progression_Cycle4!O$4,Problématiques_compétences!$D$3:$D$118,0),11)</f>
        <v>0</v>
      </c>
      <c r="P14" s="261">
        <f>INDEX(Problématiques_compétences!$D$3:$BA$118,MATCH(Progression_Cycle4!P$4,Problématiques_compétences!$D$3:$D$118,0),11)</f>
        <v>0</v>
      </c>
      <c r="Q14" s="261">
        <f>INDEX(Problématiques_compétences!$D$3:$BA$118,MATCH(Progression_Cycle4!Q$4,Problématiques_compétences!$D$3:$D$118,0),11)</f>
        <v>0</v>
      </c>
      <c r="R14" s="261">
        <f>INDEX(Problématiques_compétences!$D$3:$BA$118,MATCH(Progression_Cycle4!R$4,Problématiques_compétences!$D$3:$D$118,0),11)</f>
        <v>0</v>
      </c>
      <c r="S14" s="261">
        <f>INDEX(Problématiques_compétences!$D$3:$BA$118,MATCH(Progression_Cycle4!S$4,Problématiques_compétences!$D$3:$D$118,0),11)</f>
        <v>0</v>
      </c>
      <c r="T14" s="261">
        <f>INDEX(Problématiques_compétences!$D$3:$BA$118,MATCH(Progression_Cycle4!T$4,Problématiques_compétences!$D$3:$D$118,0),11)</f>
        <v>0</v>
      </c>
      <c r="U14" s="261">
        <f>INDEX(Problématiques_compétences!$D$3:$BA$118,MATCH(Progression_Cycle4!U$4,Problématiques_compétences!$D$3:$D$118,0),11)</f>
        <v>0</v>
      </c>
      <c r="V14" s="261">
        <f>INDEX(Problématiques_compétences!$D$3:$BA$118,MATCH(Progression_Cycle4!V$4,Problématiques_compétences!$D$3:$D$118,0),11)</f>
        <v>0</v>
      </c>
      <c r="W14" s="261">
        <f>INDEX(Problématiques_compétences!$D$3:$BA$118,MATCH(Progression_Cycle4!W$4,Problématiques_compétences!$D$3:$D$118,0),11)</f>
        <v>0</v>
      </c>
      <c r="X14" s="261">
        <f>INDEX(Problématiques_compétences!$D$3:$BA$118,MATCH(Progression_Cycle4!X$4,Problématiques_compétences!$D$3:$D$118,0),11)</f>
        <v>0</v>
      </c>
      <c r="Y14" s="261">
        <f>INDEX(Problématiques_compétences!$D$3:$BA$118,MATCH(Progression_Cycle4!Y$4,Problématiques_compétences!$D$3:$D$118,0),11)</f>
        <v>0</v>
      </c>
      <c r="Z14" s="261">
        <f>INDEX(Problématiques_compétences!$D$3:$BA$118,MATCH(Progression_Cycle4!Z$4,Problématiques_compétences!$D$3:$D$118,0),11)</f>
        <v>0</v>
      </c>
      <c r="AA14" s="261">
        <f>INDEX(Problématiques_compétences!$D$3:$BA$118,MATCH(Progression_Cycle4!AA$4,Problématiques_compétences!$D$3:$D$118,0),11)</f>
        <v>0</v>
      </c>
      <c r="AB14" s="261">
        <f>INDEX(Problématiques_compétences!$D$3:$BA$118,MATCH(Progression_Cycle4!AB$4,Problématiques_compétences!$D$3:$D$118,0),11)</f>
        <v>0</v>
      </c>
      <c r="AC14" s="261">
        <f>INDEX(Problématiques_compétences!$D$3:$BA$118,MATCH(Progression_Cycle4!AC$4,Problématiques_compétences!$D$3:$D$118,0),11)</f>
        <v>0</v>
      </c>
      <c r="AD14" s="261">
        <f>INDEX(Problématiques_compétences!$D$3:$BA$118,MATCH(Progression_Cycle4!AD$4,Problématiques_compétences!$D$3:$D$118,0),11)</f>
        <v>0</v>
      </c>
      <c r="AE14" s="261">
        <f>INDEX(Problématiques_compétences!$D$3:$BA$118,MATCH(Progression_Cycle4!AE$4,Problématiques_compétences!$D$3:$D$118,0),11)</f>
        <v>0</v>
      </c>
      <c r="AF14" s="261">
        <f>INDEX(Problématiques_compétences!$D$3:$BA$118,MATCH(Progression_Cycle4!AF$4,Problématiques_compétences!$D$3:$D$118,0),11)</f>
        <v>0</v>
      </c>
      <c r="AG14" s="261">
        <f>INDEX(Problématiques_compétences!$D$3:$BA$118,MATCH(Progression_Cycle4!AG$4,Problématiques_compétences!$D$3:$D$118,0),11)</f>
        <v>0</v>
      </c>
      <c r="AH14" s="261">
        <f>INDEX(Problématiques_compétences!$D$3:$BA$118,MATCH(Progression_Cycle4!AH$4,Problématiques_compétences!$D$3:$D$118,0),11)</f>
        <v>0</v>
      </c>
      <c r="AI14" s="261">
        <f>INDEX(Problématiques_compétences!$D$3:$BA$118,MATCH(Progression_Cycle4!AI$4,Problématiques_compétences!$D$3:$D$118,0),11)</f>
        <v>0</v>
      </c>
      <c r="AJ14" s="261">
        <f>INDEX(Problématiques_compétences!$D$3:$BA$118,MATCH(Progression_Cycle4!AJ$4,Problématiques_compétences!$D$3:$D$118,0),11)</f>
        <v>0</v>
      </c>
      <c r="AK14" s="261">
        <f>INDEX(Problématiques_compétences!$D$3:$BA$118,MATCH(Progression_Cycle4!AK$4,Problématiques_compétences!$D$3:$D$118,0),11)</f>
        <v>0</v>
      </c>
      <c r="AL14" s="261">
        <f>INDEX(Problématiques_compétences!$D$3:$BA$118,MATCH(Progression_Cycle4!AL$4,Problématiques_compétences!$D$3:$D$118,0),11)</f>
        <v>0</v>
      </c>
    </row>
    <row r="15" spans="1:39" ht="45" x14ac:dyDescent="0.25">
      <c r="A15" s="1338"/>
      <c r="B15" s="226" t="s">
        <v>224</v>
      </c>
      <c r="C15" s="231" t="s">
        <v>337</v>
      </c>
      <c r="D15" s="353"/>
      <c r="E15" s="354"/>
      <c r="F15" s="349" t="s">
        <v>128</v>
      </c>
      <c r="G15" s="355"/>
      <c r="H15" s="6">
        <f t="shared" ref="H15:H20" si="0">COUNTIF(I15:AL15,"x")</f>
        <v>4</v>
      </c>
      <c r="I15" s="261">
        <f>INDEX(Problématiques_compétences!$D$3:$BA$118,MATCH(Progression_Cycle4!I$4,Problématiques_compétences!$D$3:$D$118,0),12)</f>
        <v>0</v>
      </c>
      <c r="J15" s="261">
        <f>INDEX(Problématiques_compétences!$D$3:$BA$118,MATCH(Progression_Cycle4!J$4,Problématiques_compétences!$D$3:$D$118,0),12)</f>
        <v>0</v>
      </c>
      <c r="K15" s="261">
        <f>INDEX(Problématiques_compétences!$D$3:$BA$118,MATCH(Progression_Cycle4!K$4,Problématiques_compétences!$D$3:$D$118,0),12)</f>
        <v>0</v>
      </c>
      <c r="L15" s="261">
        <f>INDEX(Problématiques_compétences!$D$3:$BA$118,MATCH(Progression_Cycle4!L$4,Problématiques_compétences!$D$3:$D$118,0),12)</f>
        <v>0</v>
      </c>
      <c r="M15" s="261">
        <f>INDEX(Problématiques_compétences!$D$3:$BA$118,MATCH(Progression_Cycle4!M$4,Problématiques_compétences!$D$3:$D$118,0),12)</f>
        <v>0</v>
      </c>
      <c r="N15" s="261" t="str">
        <f>INDEX(Problématiques_compétences!$D$3:$BA$118,MATCH(Progression_Cycle4!N$4,Problématiques_compétences!$D$3:$D$118,0),12)</f>
        <v>x</v>
      </c>
      <c r="O15" s="261">
        <f>INDEX(Problématiques_compétences!$D$3:$BA$118,MATCH(Progression_Cycle4!O$4,Problématiques_compétences!$D$3:$D$118,0),12)</f>
        <v>0</v>
      </c>
      <c r="P15" s="261">
        <f>INDEX(Problématiques_compétences!$D$3:$BA$118,MATCH(Progression_Cycle4!P$4,Problématiques_compétences!$D$3:$D$118,0),12)</f>
        <v>0</v>
      </c>
      <c r="Q15" s="261">
        <f>INDEX(Problématiques_compétences!$D$3:$BA$118,MATCH(Progression_Cycle4!Q$4,Problématiques_compétences!$D$3:$D$118,0),12)</f>
        <v>0</v>
      </c>
      <c r="R15" s="261" t="str">
        <f>INDEX(Problématiques_compétences!$D$3:$BA$118,MATCH(Progression_Cycle4!R$4,Problématiques_compétences!$D$3:$D$118,0),12)</f>
        <v>x</v>
      </c>
      <c r="S15" s="261">
        <f>INDEX(Problématiques_compétences!$D$3:$BA$118,MATCH(Progression_Cycle4!S$4,Problématiques_compétences!$D$3:$D$118,0),12)</f>
        <v>0</v>
      </c>
      <c r="T15" s="261">
        <f>INDEX(Problématiques_compétences!$D$3:$BA$118,MATCH(Progression_Cycle4!T$4,Problématiques_compétences!$D$3:$D$118,0),12)</f>
        <v>0</v>
      </c>
      <c r="U15" s="261">
        <f>INDEX(Problématiques_compétences!$D$3:$BA$118,MATCH(Progression_Cycle4!U$4,Problématiques_compétences!$D$3:$D$118,0),12)</f>
        <v>0</v>
      </c>
      <c r="V15" s="261">
        <f>INDEX(Problématiques_compétences!$D$3:$BA$118,MATCH(Progression_Cycle4!V$4,Problématiques_compétences!$D$3:$D$118,0),12)</f>
        <v>0</v>
      </c>
      <c r="W15" s="261">
        <f>INDEX(Problématiques_compétences!$D$3:$BA$118,MATCH(Progression_Cycle4!W$4,Problématiques_compétences!$D$3:$D$118,0),12)</f>
        <v>0</v>
      </c>
      <c r="X15" s="261">
        <f>INDEX(Problématiques_compétences!$D$3:$BA$118,MATCH(Progression_Cycle4!X$4,Problématiques_compétences!$D$3:$D$118,0),12)</f>
        <v>0</v>
      </c>
      <c r="Y15" s="261" t="str">
        <f>INDEX(Problématiques_compétences!$D$3:$BA$118,MATCH(Progression_Cycle4!Y$4,Problématiques_compétences!$D$3:$D$118,0),12)</f>
        <v>x</v>
      </c>
      <c r="Z15" s="261">
        <f>INDEX(Problématiques_compétences!$D$3:$BA$118,MATCH(Progression_Cycle4!Z$4,Problématiques_compétences!$D$3:$D$118,0),12)</f>
        <v>0</v>
      </c>
      <c r="AA15" s="261">
        <f>INDEX(Problématiques_compétences!$D$3:$BA$118,MATCH(Progression_Cycle4!AA$4,Problématiques_compétences!$D$3:$D$118,0),12)</f>
        <v>0</v>
      </c>
      <c r="AB15" s="261">
        <f>INDEX(Problématiques_compétences!$D$3:$BA$118,MATCH(Progression_Cycle4!AB$4,Problématiques_compétences!$D$3:$D$118,0),12)</f>
        <v>0</v>
      </c>
      <c r="AC15" s="261">
        <f>INDEX(Problématiques_compétences!$D$3:$BA$118,MATCH(Progression_Cycle4!AC$4,Problématiques_compétences!$D$3:$D$118,0),12)</f>
        <v>0</v>
      </c>
      <c r="AD15" s="261">
        <f>INDEX(Problématiques_compétences!$D$3:$BA$118,MATCH(Progression_Cycle4!AD$4,Problématiques_compétences!$D$3:$D$118,0),12)</f>
        <v>0</v>
      </c>
      <c r="AE15" s="261">
        <f>INDEX(Problématiques_compétences!$D$3:$BA$118,MATCH(Progression_Cycle4!AE$4,Problématiques_compétences!$D$3:$D$118,0),12)</f>
        <v>0</v>
      </c>
      <c r="AF15" s="261">
        <f>INDEX(Problématiques_compétences!$D$3:$BA$118,MATCH(Progression_Cycle4!AF$4,Problématiques_compétences!$D$3:$D$118,0),12)</f>
        <v>0</v>
      </c>
      <c r="AG15" s="261" t="str">
        <f>INDEX(Problématiques_compétences!$D$3:$BA$118,MATCH(Progression_Cycle4!AG$4,Problématiques_compétences!$D$3:$D$118,0),12)</f>
        <v>x</v>
      </c>
      <c r="AH15" s="261">
        <f>INDEX(Problématiques_compétences!$D$3:$BA$118,MATCH(Progression_Cycle4!AH$4,Problématiques_compétences!$D$3:$D$118,0),12)</f>
        <v>0</v>
      </c>
      <c r="AI15" s="261">
        <f>INDEX(Problématiques_compétences!$D$3:$BA$118,MATCH(Progression_Cycle4!AI$4,Problématiques_compétences!$D$3:$D$118,0),12)</f>
        <v>0</v>
      </c>
      <c r="AJ15" s="261">
        <f>INDEX(Problématiques_compétences!$D$3:$BA$118,MATCH(Progression_Cycle4!AJ$4,Problématiques_compétences!$D$3:$D$118,0),12)</f>
        <v>0</v>
      </c>
      <c r="AK15" s="261">
        <f>INDEX(Problématiques_compétences!$D$3:$BA$118,MATCH(Progression_Cycle4!AK$4,Problématiques_compétences!$D$3:$D$118,0),12)</f>
        <v>0</v>
      </c>
      <c r="AL15" s="261">
        <f>INDEX(Problématiques_compétences!$D$3:$BA$118,MATCH(Progression_Cycle4!AL$4,Problématiques_compétences!$D$3:$D$118,0),12)</f>
        <v>0</v>
      </c>
    </row>
    <row r="16" spans="1:39" x14ac:dyDescent="0.25">
      <c r="A16" s="1338"/>
      <c r="B16" s="224" t="s">
        <v>221</v>
      </c>
      <c r="C16" s="230" t="s">
        <v>338</v>
      </c>
      <c r="D16" s="356" t="s">
        <v>220</v>
      </c>
      <c r="E16" s="354"/>
      <c r="F16" s="354"/>
      <c r="G16" s="355"/>
      <c r="H16" s="6">
        <f t="shared" si="0"/>
        <v>2</v>
      </c>
      <c r="I16" s="261">
        <f>INDEX(Problématiques_compétences!$D$3:$BA$118,MATCH(Progression_Cycle4!I$4,Problématiques_compétences!$D$3:$D$118,0),13)</f>
        <v>0</v>
      </c>
      <c r="J16" s="261">
        <f>INDEX(Problématiques_compétences!$D$3:$BA$118,MATCH(Progression_Cycle4!J$4,Problématiques_compétences!$D$3:$D$118,0),13)</f>
        <v>0</v>
      </c>
      <c r="K16" s="261">
        <f>INDEX(Problématiques_compétences!$D$3:$BA$118,MATCH(Progression_Cycle4!K$4,Problématiques_compétences!$D$3:$D$118,0),13)</f>
        <v>0</v>
      </c>
      <c r="L16" s="261">
        <f>INDEX(Problématiques_compétences!$D$3:$BA$118,MATCH(Progression_Cycle4!L$4,Problématiques_compétences!$D$3:$D$118,0),13)</f>
        <v>0</v>
      </c>
      <c r="M16" s="261">
        <f>INDEX(Problématiques_compétences!$D$3:$BA$118,MATCH(Progression_Cycle4!M$4,Problématiques_compétences!$D$3:$D$118,0),13)</f>
        <v>0</v>
      </c>
      <c r="N16" s="261" t="str">
        <f>INDEX(Problématiques_compétences!$D$3:$BA$118,MATCH(Progression_Cycle4!N$4,Problématiques_compétences!$D$3:$D$118,0),13)</f>
        <v>x</v>
      </c>
      <c r="O16" s="261">
        <f>INDEX(Problématiques_compétences!$D$3:$BA$118,MATCH(Progression_Cycle4!O$4,Problématiques_compétences!$D$3:$D$118,0),13)</f>
        <v>0</v>
      </c>
      <c r="P16" s="261">
        <f>INDEX(Problématiques_compétences!$D$3:$BA$118,MATCH(Progression_Cycle4!P$4,Problématiques_compétences!$D$3:$D$118,0),13)</f>
        <v>0</v>
      </c>
      <c r="Q16" s="261">
        <f>INDEX(Problématiques_compétences!$D$3:$BA$118,MATCH(Progression_Cycle4!Q$4,Problématiques_compétences!$D$3:$D$118,0),13)</f>
        <v>0</v>
      </c>
      <c r="R16" s="261">
        <f>INDEX(Problématiques_compétences!$D$3:$BA$118,MATCH(Progression_Cycle4!R$4,Problématiques_compétences!$D$3:$D$118,0),13)</f>
        <v>0</v>
      </c>
      <c r="S16" s="261">
        <f>INDEX(Problématiques_compétences!$D$3:$BA$118,MATCH(Progression_Cycle4!S$4,Problématiques_compétences!$D$3:$D$118,0),13)</f>
        <v>0</v>
      </c>
      <c r="T16" s="261">
        <f>INDEX(Problématiques_compétences!$D$3:$BA$118,MATCH(Progression_Cycle4!T$4,Problématiques_compétences!$D$3:$D$118,0),13)</f>
        <v>0</v>
      </c>
      <c r="U16" s="261">
        <f>INDEX(Problématiques_compétences!$D$3:$BA$118,MATCH(Progression_Cycle4!U$4,Problématiques_compétences!$D$3:$D$118,0),13)</f>
        <v>0</v>
      </c>
      <c r="V16" s="261">
        <f>INDEX(Problématiques_compétences!$D$3:$BA$118,MATCH(Progression_Cycle4!V$4,Problématiques_compétences!$D$3:$D$118,0),13)</f>
        <v>0</v>
      </c>
      <c r="W16" s="261">
        <f>INDEX(Problématiques_compétences!$D$3:$BA$118,MATCH(Progression_Cycle4!W$4,Problématiques_compétences!$D$3:$D$118,0),13)</f>
        <v>0</v>
      </c>
      <c r="X16" s="261">
        <f>INDEX(Problématiques_compétences!$D$3:$BA$118,MATCH(Progression_Cycle4!X$4,Problématiques_compétences!$D$3:$D$118,0),13)</f>
        <v>0</v>
      </c>
      <c r="Y16" s="261">
        <f>INDEX(Problématiques_compétences!$D$3:$BA$118,MATCH(Progression_Cycle4!Y$4,Problématiques_compétences!$D$3:$D$118,0),13)</f>
        <v>0</v>
      </c>
      <c r="Z16" s="261">
        <f>INDEX(Problématiques_compétences!$D$3:$BA$118,MATCH(Progression_Cycle4!Z$4,Problématiques_compétences!$D$3:$D$118,0),13)</f>
        <v>0</v>
      </c>
      <c r="AA16" s="261">
        <f>INDEX(Problématiques_compétences!$D$3:$BA$118,MATCH(Progression_Cycle4!AA$4,Problématiques_compétences!$D$3:$D$118,0),13)</f>
        <v>0</v>
      </c>
      <c r="AB16" s="261">
        <f>INDEX(Problématiques_compétences!$D$3:$BA$118,MATCH(Progression_Cycle4!AB$4,Problématiques_compétences!$D$3:$D$118,0),13)</f>
        <v>0</v>
      </c>
      <c r="AC16" s="261">
        <f>INDEX(Problématiques_compétences!$D$3:$BA$118,MATCH(Progression_Cycle4!AC$4,Problématiques_compétences!$D$3:$D$118,0),13)</f>
        <v>0</v>
      </c>
      <c r="AD16" s="261">
        <f>INDEX(Problématiques_compétences!$D$3:$BA$118,MATCH(Progression_Cycle4!AD$4,Problématiques_compétences!$D$3:$D$118,0),13)</f>
        <v>0</v>
      </c>
      <c r="AE16" s="261">
        <f>INDEX(Problématiques_compétences!$D$3:$BA$118,MATCH(Progression_Cycle4!AE$4,Problématiques_compétences!$D$3:$D$118,0),13)</f>
        <v>0</v>
      </c>
      <c r="AF16" s="261">
        <f>INDEX(Problématiques_compétences!$D$3:$BA$118,MATCH(Progression_Cycle4!AF$4,Problématiques_compétences!$D$3:$D$118,0),13)</f>
        <v>0</v>
      </c>
      <c r="AG16" s="261" t="str">
        <f>INDEX(Problématiques_compétences!$D$3:$BA$118,MATCH(Progression_Cycle4!AG$4,Problématiques_compétences!$D$3:$D$118,0),13)</f>
        <v>x</v>
      </c>
      <c r="AH16" s="261">
        <f>INDEX(Problématiques_compétences!$D$3:$BA$118,MATCH(Progression_Cycle4!AH$4,Problématiques_compétences!$D$3:$D$118,0),13)</f>
        <v>0</v>
      </c>
      <c r="AI16" s="261">
        <f>INDEX(Problématiques_compétences!$D$3:$BA$118,MATCH(Progression_Cycle4!AI$4,Problématiques_compétences!$D$3:$D$118,0),13)</f>
        <v>0</v>
      </c>
      <c r="AJ16" s="261">
        <f>INDEX(Problématiques_compétences!$D$3:$BA$118,MATCH(Progression_Cycle4!AJ$4,Problématiques_compétences!$D$3:$D$118,0),13)</f>
        <v>0</v>
      </c>
      <c r="AK16" s="261">
        <f>INDEX(Problématiques_compétences!$D$3:$BA$118,MATCH(Progression_Cycle4!AK$4,Problématiques_compétences!$D$3:$D$118,0),13)</f>
        <v>0</v>
      </c>
      <c r="AL16" s="261">
        <f>INDEX(Problématiques_compétences!$D$3:$BA$118,MATCH(Progression_Cycle4!AL$4,Problématiques_compétences!$D$3:$D$118,0),13)</f>
        <v>0</v>
      </c>
    </row>
    <row r="17" spans="1:38" x14ac:dyDescent="0.25">
      <c r="A17" s="1338"/>
      <c r="B17" s="224" t="s">
        <v>218</v>
      </c>
      <c r="C17" s="230" t="s">
        <v>135</v>
      </c>
      <c r="D17" s="353"/>
      <c r="E17" s="354"/>
      <c r="F17" s="349" t="s">
        <v>136</v>
      </c>
      <c r="G17" s="355"/>
      <c r="H17" s="6">
        <f t="shared" si="0"/>
        <v>3</v>
      </c>
      <c r="I17" s="261" t="str">
        <f>INDEX(Problématiques_compétences!$D$3:$BA$118,MATCH(Progression_Cycle4!I$4,Problématiques_compétences!$D$3:$D$118,0),14)</f>
        <v>x</v>
      </c>
      <c r="J17" s="261">
        <f>INDEX(Problématiques_compétences!$D$3:$BA$118,MATCH(Progression_Cycle4!J$4,Problématiques_compétences!$D$3:$D$118,0),14)</f>
        <v>0</v>
      </c>
      <c r="K17" s="261">
        <f>INDEX(Problématiques_compétences!$D$3:$BA$118,MATCH(Progression_Cycle4!K$4,Problématiques_compétences!$D$3:$D$118,0),14)</f>
        <v>0</v>
      </c>
      <c r="L17" s="261">
        <f>INDEX(Problématiques_compétences!$D$3:$BA$118,MATCH(Progression_Cycle4!L$4,Problématiques_compétences!$D$3:$D$118,0),14)</f>
        <v>0</v>
      </c>
      <c r="M17" s="261">
        <f>INDEX(Problématiques_compétences!$D$3:$BA$118,MATCH(Progression_Cycle4!M$4,Problématiques_compétences!$D$3:$D$118,0),14)</f>
        <v>0</v>
      </c>
      <c r="N17" s="261">
        <f>INDEX(Problématiques_compétences!$D$3:$BA$118,MATCH(Progression_Cycle4!N$4,Problématiques_compétences!$D$3:$D$118,0),14)</f>
        <v>0</v>
      </c>
      <c r="O17" s="261">
        <f>INDEX(Problématiques_compétences!$D$3:$BA$118,MATCH(Progression_Cycle4!O$4,Problématiques_compétences!$D$3:$D$118,0),14)</f>
        <v>0</v>
      </c>
      <c r="P17" s="261">
        <f>INDEX(Problématiques_compétences!$D$3:$BA$118,MATCH(Progression_Cycle4!P$4,Problématiques_compétences!$D$3:$D$118,0),14)</f>
        <v>0</v>
      </c>
      <c r="Q17" s="261">
        <f>INDEX(Problématiques_compétences!$D$3:$BA$118,MATCH(Progression_Cycle4!Q$4,Problématiques_compétences!$D$3:$D$118,0),14)</f>
        <v>0</v>
      </c>
      <c r="R17" s="261">
        <f>INDEX(Problématiques_compétences!$D$3:$BA$118,MATCH(Progression_Cycle4!R$4,Problématiques_compétences!$D$3:$D$118,0),14)</f>
        <v>0</v>
      </c>
      <c r="S17" s="261">
        <f>INDEX(Problématiques_compétences!$D$3:$BA$118,MATCH(Progression_Cycle4!S$4,Problématiques_compétences!$D$3:$D$118,0),14)</f>
        <v>0</v>
      </c>
      <c r="T17" s="261" t="str">
        <f>INDEX(Problématiques_compétences!$D$3:$BA$118,MATCH(Progression_Cycle4!T$4,Problématiques_compétences!$D$3:$D$118,0),14)</f>
        <v>x</v>
      </c>
      <c r="U17" s="261">
        <f>INDEX(Problématiques_compétences!$D$3:$BA$118,MATCH(Progression_Cycle4!U$4,Problématiques_compétences!$D$3:$D$118,0),14)</f>
        <v>0</v>
      </c>
      <c r="V17" s="261">
        <f>INDEX(Problématiques_compétences!$D$3:$BA$118,MATCH(Progression_Cycle4!V$4,Problématiques_compétences!$D$3:$D$118,0),14)</f>
        <v>0</v>
      </c>
      <c r="W17" s="261">
        <f>INDEX(Problématiques_compétences!$D$3:$BA$118,MATCH(Progression_Cycle4!W$4,Problématiques_compétences!$D$3:$D$118,0),14)</f>
        <v>0</v>
      </c>
      <c r="X17" s="261" t="str">
        <f>INDEX(Problématiques_compétences!$D$3:$BA$118,MATCH(Progression_Cycle4!X$4,Problématiques_compétences!$D$3:$D$118,0),14)</f>
        <v>x</v>
      </c>
      <c r="Y17" s="261">
        <f>INDEX(Problématiques_compétences!$D$3:$BA$118,MATCH(Progression_Cycle4!Y$4,Problématiques_compétences!$D$3:$D$118,0),14)</f>
        <v>0</v>
      </c>
      <c r="Z17" s="261">
        <f>INDEX(Problématiques_compétences!$D$3:$BA$118,MATCH(Progression_Cycle4!Z$4,Problématiques_compétences!$D$3:$D$118,0),14)</f>
        <v>0</v>
      </c>
      <c r="AA17" s="261">
        <f>INDEX(Problématiques_compétences!$D$3:$BA$118,MATCH(Progression_Cycle4!AA$4,Problématiques_compétences!$D$3:$D$118,0),14)</f>
        <v>0</v>
      </c>
      <c r="AB17" s="261">
        <f>INDEX(Problématiques_compétences!$D$3:$BA$118,MATCH(Progression_Cycle4!AB$4,Problématiques_compétences!$D$3:$D$118,0),14)</f>
        <v>0</v>
      </c>
      <c r="AC17" s="261">
        <f>INDEX(Problématiques_compétences!$D$3:$BA$118,MATCH(Progression_Cycle4!AC$4,Problématiques_compétences!$D$3:$D$118,0),14)</f>
        <v>0</v>
      </c>
      <c r="AD17" s="261">
        <f>INDEX(Problématiques_compétences!$D$3:$BA$118,MATCH(Progression_Cycle4!AD$4,Problématiques_compétences!$D$3:$D$118,0),14)</f>
        <v>0</v>
      </c>
      <c r="AE17" s="261">
        <f>INDEX(Problématiques_compétences!$D$3:$BA$118,MATCH(Progression_Cycle4!AE$4,Problématiques_compétences!$D$3:$D$118,0),14)</f>
        <v>0</v>
      </c>
      <c r="AF17" s="261">
        <f>INDEX(Problématiques_compétences!$D$3:$BA$118,MATCH(Progression_Cycle4!AF$4,Problématiques_compétences!$D$3:$D$118,0),14)</f>
        <v>0</v>
      </c>
      <c r="AG17" s="261">
        <f>INDEX(Problématiques_compétences!$D$3:$BA$118,MATCH(Progression_Cycle4!AG$4,Problématiques_compétences!$D$3:$D$118,0),14)</f>
        <v>0</v>
      </c>
      <c r="AH17" s="261">
        <f>INDEX(Problématiques_compétences!$D$3:$BA$118,MATCH(Progression_Cycle4!AH$4,Problématiques_compétences!$D$3:$D$118,0),14)</f>
        <v>0</v>
      </c>
      <c r="AI17" s="261">
        <f>INDEX(Problématiques_compétences!$D$3:$BA$118,MATCH(Progression_Cycle4!AI$4,Problématiques_compétences!$D$3:$D$118,0),14)</f>
        <v>0</v>
      </c>
      <c r="AJ17" s="261">
        <f>INDEX(Problématiques_compétences!$D$3:$BA$118,MATCH(Progression_Cycle4!AJ$4,Problématiques_compétences!$D$3:$D$118,0),14)</f>
        <v>0</v>
      </c>
      <c r="AK17" s="261">
        <f>INDEX(Problématiques_compétences!$D$3:$BA$118,MATCH(Progression_Cycle4!AK$4,Problématiques_compétences!$D$3:$D$118,0),14)</f>
        <v>0</v>
      </c>
      <c r="AL17" s="261">
        <f>INDEX(Problématiques_compétences!$D$3:$BA$118,MATCH(Progression_Cycle4!AL$4,Problématiques_compétences!$D$3:$D$118,0),14)</f>
        <v>0</v>
      </c>
    </row>
    <row r="18" spans="1:38" x14ac:dyDescent="0.25">
      <c r="A18" s="1338"/>
      <c r="B18" s="224" t="s">
        <v>214</v>
      </c>
      <c r="C18" s="230" t="s">
        <v>339</v>
      </c>
      <c r="D18" s="356" t="s">
        <v>203</v>
      </c>
      <c r="E18" s="354"/>
      <c r="F18" s="354"/>
      <c r="G18" s="355"/>
      <c r="H18" s="6">
        <f t="shared" si="0"/>
        <v>3</v>
      </c>
      <c r="I18" s="261">
        <f>INDEX(Problématiques_compétences!$D$3:$BA$118,MATCH(Progression_Cycle4!I$4,Problématiques_compétences!$D$3:$D$118,0),15)</f>
        <v>0</v>
      </c>
      <c r="J18" s="261">
        <f>INDEX(Problématiques_compétences!$D$3:$BA$118,MATCH(Progression_Cycle4!J$4,Problématiques_compétences!$D$3:$D$118,0),15)</f>
        <v>0</v>
      </c>
      <c r="K18" s="261">
        <f>INDEX(Problématiques_compétences!$D$3:$BA$118,MATCH(Progression_Cycle4!K$4,Problématiques_compétences!$D$3:$D$118,0),15)</f>
        <v>0</v>
      </c>
      <c r="L18" s="261">
        <f>INDEX(Problématiques_compétences!$D$3:$BA$118,MATCH(Progression_Cycle4!L$4,Problématiques_compétences!$D$3:$D$118,0),15)</f>
        <v>0</v>
      </c>
      <c r="M18" s="261" t="str">
        <f>INDEX(Problématiques_compétences!$D$3:$BA$118,MATCH(Progression_Cycle4!M$4,Problématiques_compétences!$D$3:$D$118,0),15)</f>
        <v>x</v>
      </c>
      <c r="N18" s="261">
        <f>INDEX(Problématiques_compétences!$D$3:$BA$118,MATCH(Progression_Cycle4!N$4,Problématiques_compétences!$D$3:$D$118,0),15)</f>
        <v>0</v>
      </c>
      <c r="O18" s="261">
        <f>INDEX(Problématiques_compétences!$D$3:$BA$118,MATCH(Progression_Cycle4!O$4,Problématiques_compétences!$D$3:$D$118,0),15)</f>
        <v>0</v>
      </c>
      <c r="P18" s="261">
        <f>INDEX(Problématiques_compétences!$D$3:$BA$118,MATCH(Progression_Cycle4!P$4,Problématiques_compétences!$D$3:$D$118,0),15)</f>
        <v>0</v>
      </c>
      <c r="Q18" s="261" t="str">
        <f>INDEX(Problématiques_compétences!$D$3:$BA$118,MATCH(Progression_Cycle4!Q$4,Problématiques_compétences!$D$3:$D$118,0),15)</f>
        <v>x</v>
      </c>
      <c r="R18" s="261">
        <f>INDEX(Problématiques_compétences!$D$3:$BA$118,MATCH(Progression_Cycle4!R$4,Problématiques_compétences!$D$3:$D$118,0),15)</f>
        <v>0</v>
      </c>
      <c r="S18" s="261">
        <f>INDEX(Problématiques_compétences!$D$3:$BA$118,MATCH(Progression_Cycle4!S$4,Problématiques_compétences!$D$3:$D$118,0),15)</f>
        <v>0</v>
      </c>
      <c r="T18" s="261">
        <f>INDEX(Problématiques_compétences!$D$3:$BA$118,MATCH(Progression_Cycle4!T$4,Problématiques_compétences!$D$3:$D$118,0),15)</f>
        <v>0</v>
      </c>
      <c r="U18" s="261">
        <f>INDEX(Problématiques_compétences!$D$3:$BA$118,MATCH(Progression_Cycle4!U$4,Problématiques_compétences!$D$3:$D$118,0),15)</f>
        <v>0</v>
      </c>
      <c r="V18" s="261" t="str">
        <f>INDEX(Problématiques_compétences!$D$3:$BA$118,MATCH(Progression_Cycle4!V$4,Problématiques_compétences!$D$3:$D$118,0),15)</f>
        <v>x</v>
      </c>
      <c r="W18" s="261">
        <f>INDEX(Problématiques_compétences!$D$3:$BA$118,MATCH(Progression_Cycle4!W$4,Problématiques_compétences!$D$3:$D$118,0),15)</f>
        <v>0</v>
      </c>
      <c r="X18" s="261">
        <f>INDEX(Problématiques_compétences!$D$3:$BA$118,MATCH(Progression_Cycle4!X$4,Problématiques_compétences!$D$3:$D$118,0),15)</f>
        <v>0</v>
      </c>
      <c r="Y18" s="261">
        <f>INDEX(Problématiques_compétences!$D$3:$BA$118,MATCH(Progression_Cycle4!Y$4,Problématiques_compétences!$D$3:$D$118,0),15)</f>
        <v>0</v>
      </c>
      <c r="Z18" s="261">
        <f>INDEX(Problématiques_compétences!$D$3:$BA$118,MATCH(Progression_Cycle4!Z$4,Problématiques_compétences!$D$3:$D$118,0),15)</f>
        <v>0</v>
      </c>
      <c r="AA18" s="261">
        <f>INDEX(Problématiques_compétences!$D$3:$BA$118,MATCH(Progression_Cycle4!AA$4,Problématiques_compétences!$D$3:$D$118,0),15)</f>
        <v>0</v>
      </c>
      <c r="AB18" s="261">
        <f>INDEX(Problématiques_compétences!$D$3:$BA$118,MATCH(Progression_Cycle4!AB$4,Problématiques_compétences!$D$3:$D$118,0),15)</f>
        <v>0</v>
      </c>
      <c r="AC18" s="261">
        <f>INDEX(Problématiques_compétences!$D$3:$BA$118,MATCH(Progression_Cycle4!AC$4,Problématiques_compétences!$D$3:$D$118,0),15)</f>
        <v>0</v>
      </c>
      <c r="AD18" s="261">
        <f>INDEX(Problématiques_compétences!$D$3:$BA$118,MATCH(Progression_Cycle4!AD$4,Problématiques_compétences!$D$3:$D$118,0),15)</f>
        <v>0</v>
      </c>
      <c r="AE18" s="261">
        <f>INDEX(Problématiques_compétences!$D$3:$BA$118,MATCH(Progression_Cycle4!AE$4,Problématiques_compétences!$D$3:$D$118,0),15)</f>
        <v>0</v>
      </c>
      <c r="AF18" s="261">
        <f>INDEX(Problématiques_compétences!$D$3:$BA$118,MATCH(Progression_Cycle4!AF$4,Problématiques_compétences!$D$3:$D$118,0),15)</f>
        <v>0</v>
      </c>
      <c r="AG18" s="261">
        <f>INDEX(Problématiques_compétences!$D$3:$BA$118,MATCH(Progression_Cycle4!AG$4,Problématiques_compétences!$D$3:$D$118,0),15)</f>
        <v>0</v>
      </c>
      <c r="AH18" s="261">
        <f>INDEX(Problématiques_compétences!$D$3:$BA$118,MATCH(Progression_Cycle4!AH$4,Problématiques_compétences!$D$3:$D$118,0),15)</f>
        <v>0</v>
      </c>
      <c r="AI18" s="261">
        <f>INDEX(Problématiques_compétences!$D$3:$BA$118,MATCH(Progression_Cycle4!AI$4,Problématiques_compétences!$D$3:$D$118,0),15)</f>
        <v>0</v>
      </c>
      <c r="AJ18" s="261">
        <f>INDEX(Problématiques_compétences!$D$3:$BA$118,MATCH(Progression_Cycle4!AJ$4,Problématiques_compétences!$D$3:$D$118,0),15)</f>
        <v>0</v>
      </c>
      <c r="AK18" s="261">
        <f>INDEX(Problématiques_compétences!$D$3:$BA$118,MATCH(Progression_Cycle4!AK$4,Problématiques_compétences!$D$3:$D$118,0),15)</f>
        <v>0</v>
      </c>
      <c r="AL18" s="261">
        <f>INDEX(Problématiques_compétences!$D$3:$BA$118,MATCH(Progression_Cycle4!AL$4,Problématiques_compétences!$D$3:$D$118,0),15)</f>
        <v>0</v>
      </c>
    </row>
    <row r="19" spans="1:38" ht="30" x14ac:dyDescent="0.25">
      <c r="A19" s="1338"/>
      <c r="B19" s="224" t="s">
        <v>211</v>
      </c>
      <c r="C19" s="230" t="s">
        <v>288</v>
      </c>
      <c r="D19" s="356" t="s">
        <v>190</v>
      </c>
      <c r="E19" s="354"/>
      <c r="F19" s="349" t="s">
        <v>140</v>
      </c>
      <c r="G19" s="355"/>
      <c r="H19" s="6">
        <f t="shared" si="0"/>
        <v>4</v>
      </c>
      <c r="I19" s="261">
        <f>INDEX(Problématiques_compétences!$D$3:$BA$118,MATCH(Progression_Cycle4!I$4,Problématiques_compétences!$D$3:$D$118,0),16)</f>
        <v>0</v>
      </c>
      <c r="J19" s="261">
        <f>INDEX(Problématiques_compétences!$D$3:$BA$118,MATCH(Progression_Cycle4!J$4,Problématiques_compétences!$D$3:$D$118,0),16)</f>
        <v>0</v>
      </c>
      <c r="K19" s="261" t="str">
        <f>INDEX(Problématiques_compétences!$D$3:$BA$118,MATCH(Progression_Cycle4!K$4,Problématiques_compétences!$D$3:$D$118,0),16)</f>
        <v>x</v>
      </c>
      <c r="L19" s="261">
        <f>INDEX(Problématiques_compétences!$D$3:$BA$118,MATCH(Progression_Cycle4!L$4,Problématiques_compétences!$D$3:$D$118,0),16)</f>
        <v>0</v>
      </c>
      <c r="M19" s="261" t="str">
        <f>INDEX(Problématiques_compétences!$D$3:$BA$118,MATCH(Progression_Cycle4!M$4,Problématiques_compétences!$D$3:$D$118,0),16)</f>
        <v>x</v>
      </c>
      <c r="N19" s="261">
        <f>INDEX(Problématiques_compétences!$D$3:$BA$118,MATCH(Progression_Cycle4!N$4,Problématiques_compétences!$D$3:$D$118,0),16)</f>
        <v>0</v>
      </c>
      <c r="O19" s="261">
        <f>INDEX(Problématiques_compétences!$D$3:$BA$118,MATCH(Progression_Cycle4!O$4,Problématiques_compétences!$D$3:$D$118,0),16)</f>
        <v>0</v>
      </c>
      <c r="P19" s="261">
        <f>INDEX(Problématiques_compétences!$D$3:$BA$118,MATCH(Progression_Cycle4!P$4,Problématiques_compétences!$D$3:$D$118,0),16)</f>
        <v>0</v>
      </c>
      <c r="Q19" s="261">
        <f>INDEX(Problématiques_compétences!$D$3:$BA$118,MATCH(Progression_Cycle4!Q$4,Problématiques_compétences!$D$3:$D$118,0),16)</f>
        <v>0</v>
      </c>
      <c r="R19" s="261" t="str">
        <f>INDEX(Problématiques_compétences!$D$3:$BA$118,MATCH(Progression_Cycle4!R$4,Problématiques_compétences!$D$3:$D$118,0),16)</f>
        <v>x</v>
      </c>
      <c r="S19" s="261">
        <f>INDEX(Problématiques_compétences!$D$3:$BA$118,MATCH(Progression_Cycle4!S$4,Problématiques_compétences!$D$3:$D$118,0),16)</f>
        <v>0</v>
      </c>
      <c r="T19" s="261">
        <f>INDEX(Problématiques_compétences!$D$3:$BA$118,MATCH(Progression_Cycle4!T$4,Problématiques_compétences!$D$3:$D$118,0),16)</f>
        <v>0</v>
      </c>
      <c r="U19" s="261">
        <f>INDEX(Problématiques_compétences!$D$3:$BA$118,MATCH(Progression_Cycle4!U$4,Problématiques_compétences!$D$3:$D$118,0),16)</f>
        <v>0</v>
      </c>
      <c r="V19" s="261">
        <f>INDEX(Problématiques_compétences!$D$3:$BA$118,MATCH(Progression_Cycle4!V$4,Problématiques_compétences!$D$3:$D$118,0),16)</f>
        <v>0</v>
      </c>
      <c r="W19" s="261">
        <f>INDEX(Problématiques_compétences!$D$3:$BA$118,MATCH(Progression_Cycle4!W$4,Problématiques_compétences!$D$3:$D$118,0),16)</f>
        <v>0</v>
      </c>
      <c r="X19" s="261">
        <f>INDEX(Problématiques_compétences!$D$3:$BA$118,MATCH(Progression_Cycle4!X$4,Problématiques_compétences!$D$3:$D$118,0),16)</f>
        <v>0</v>
      </c>
      <c r="Y19" s="261">
        <f>INDEX(Problématiques_compétences!$D$3:$BA$118,MATCH(Progression_Cycle4!Y$4,Problématiques_compétences!$D$3:$D$118,0),16)</f>
        <v>0</v>
      </c>
      <c r="Z19" s="261">
        <f>INDEX(Problématiques_compétences!$D$3:$BA$118,MATCH(Progression_Cycle4!Z$4,Problématiques_compétences!$D$3:$D$118,0),16)</f>
        <v>0</v>
      </c>
      <c r="AA19" s="261" t="str">
        <f>INDEX(Problématiques_compétences!$D$3:$BA$118,MATCH(Progression_Cycle4!AA$4,Problématiques_compétences!$D$3:$D$118,0),16)</f>
        <v>x</v>
      </c>
      <c r="AB19" s="261">
        <f>INDEX(Problématiques_compétences!$D$3:$BA$118,MATCH(Progression_Cycle4!AB$4,Problématiques_compétences!$D$3:$D$118,0),16)</f>
        <v>0</v>
      </c>
      <c r="AC19" s="261">
        <f>INDEX(Problématiques_compétences!$D$3:$BA$118,MATCH(Progression_Cycle4!AC$4,Problématiques_compétences!$D$3:$D$118,0),16)</f>
        <v>0</v>
      </c>
      <c r="AD19" s="261">
        <f>INDEX(Problématiques_compétences!$D$3:$BA$118,MATCH(Progression_Cycle4!AD$4,Problématiques_compétences!$D$3:$D$118,0),16)</f>
        <v>0</v>
      </c>
      <c r="AE19" s="261">
        <f>INDEX(Problématiques_compétences!$D$3:$BA$118,MATCH(Progression_Cycle4!AE$4,Problématiques_compétences!$D$3:$D$118,0),16)</f>
        <v>0</v>
      </c>
      <c r="AF19" s="261">
        <f>INDEX(Problématiques_compétences!$D$3:$BA$118,MATCH(Progression_Cycle4!AF$4,Problématiques_compétences!$D$3:$D$118,0),16)</f>
        <v>0</v>
      </c>
      <c r="AG19" s="261">
        <f>INDEX(Problématiques_compétences!$D$3:$BA$118,MATCH(Progression_Cycle4!AG$4,Problématiques_compétences!$D$3:$D$118,0),16)</f>
        <v>0</v>
      </c>
      <c r="AH19" s="261">
        <f>INDEX(Problématiques_compétences!$D$3:$BA$118,MATCH(Progression_Cycle4!AH$4,Problématiques_compétences!$D$3:$D$118,0),16)</f>
        <v>0</v>
      </c>
      <c r="AI19" s="261">
        <f>INDEX(Problématiques_compétences!$D$3:$BA$118,MATCH(Progression_Cycle4!AI$4,Problématiques_compétences!$D$3:$D$118,0),16)</f>
        <v>0</v>
      </c>
      <c r="AJ19" s="261">
        <f>INDEX(Problématiques_compétences!$D$3:$BA$118,MATCH(Progression_Cycle4!AJ$4,Problématiques_compétences!$D$3:$D$118,0),16)</f>
        <v>0</v>
      </c>
      <c r="AK19" s="261">
        <f>INDEX(Problématiques_compétences!$D$3:$BA$118,MATCH(Progression_Cycle4!AK$4,Problématiques_compétences!$D$3:$D$118,0),16)</f>
        <v>0</v>
      </c>
      <c r="AL19" s="261">
        <f>INDEX(Problématiques_compétences!$D$3:$BA$118,MATCH(Progression_Cycle4!AL$4,Problématiques_compétences!$D$3:$D$118,0),16)</f>
        <v>0</v>
      </c>
    </row>
    <row r="20" spans="1:38" ht="30.75" thickBot="1" x14ac:dyDescent="0.3">
      <c r="A20" s="1339"/>
      <c r="B20" s="228" t="s">
        <v>209</v>
      </c>
      <c r="C20" s="229" t="s">
        <v>340</v>
      </c>
      <c r="D20" s="44" t="s">
        <v>203</v>
      </c>
      <c r="E20" s="354"/>
      <c r="F20" s="354"/>
      <c r="G20" s="357" t="s">
        <v>91</v>
      </c>
      <c r="H20" s="6">
        <f t="shared" si="0"/>
        <v>4</v>
      </c>
      <c r="I20" s="261">
        <f>INDEX(Problématiques_compétences!$D$3:$BA$118,MATCH(Progression_Cycle4!I$4,Problématiques_compétences!$D$3:$D$118,0),17)</f>
        <v>0</v>
      </c>
      <c r="J20" s="261">
        <f>INDEX(Problématiques_compétences!$D$3:$BA$118,MATCH(Progression_Cycle4!J$4,Problématiques_compétences!$D$3:$D$118,0),17)</f>
        <v>0</v>
      </c>
      <c r="K20" s="261">
        <f>INDEX(Problématiques_compétences!$D$3:$BA$118,MATCH(Progression_Cycle4!K$4,Problématiques_compétences!$D$3:$D$118,0),17)</f>
        <v>0</v>
      </c>
      <c r="L20" s="261">
        <f>INDEX(Problématiques_compétences!$D$3:$BA$118,MATCH(Progression_Cycle4!L$4,Problématiques_compétences!$D$3:$D$118,0),17)</f>
        <v>0</v>
      </c>
      <c r="M20" s="261" t="str">
        <f>INDEX(Problématiques_compétences!$D$3:$BA$118,MATCH(Progression_Cycle4!M$4,Problématiques_compétences!$D$3:$D$118,0),17)</f>
        <v>x</v>
      </c>
      <c r="N20" s="261">
        <f>INDEX(Problématiques_compétences!$D$3:$BA$118,MATCH(Progression_Cycle4!N$4,Problématiques_compétences!$D$3:$D$118,0),17)</f>
        <v>0</v>
      </c>
      <c r="O20" s="261">
        <f>INDEX(Problématiques_compétences!$D$3:$BA$118,MATCH(Progression_Cycle4!O$4,Problématiques_compétences!$D$3:$D$118,0),17)</f>
        <v>0</v>
      </c>
      <c r="P20" s="261">
        <f>INDEX(Problématiques_compétences!$D$3:$BA$118,MATCH(Progression_Cycle4!P$4,Problématiques_compétences!$D$3:$D$118,0),17)</f>
        <v>0</v>
      </c>
      <c r="Q20" s="261">
        <f>INDEX(Problématiques_compétences!$D$3:$BA$118,MATCH(Progression_Cycle4!Q$4,Problématiques_compétences!$D$3:$D$118,0),17)</f>
        <v>0</v>
      </c>
      <c r="R20" s="261">
        <f>INDEX(Problématiques_compétences!$D$3:$BA$118,MATCH(Progression_Cycle4!R$4,Problématiques_compétences!$D$3:$D$118,0),17)</f>
        <v>0</v>
      </c>
      <c r="S20" s="261" t="str">
        <f>INDEX(Problématiques_compétences!$D$3:$BA$118,MATCH(Progression_Cycle4!S$4,Problématiques_compétences!$D$3:$D$118,0),17)</f>
        <v>x</v>
      </c>
      <c r="T20" s="261">
        <f>INDEX(Problématiques_compétences!$D$3:$BA$118,MATCH(Progression_Cycle4!T$4,Problématiques_compétences!$D$3:$D$118,0),17)</f>
        <v>0</v>
      </c>
      <c r="U20" s="261">
        <f>INDEX(Problématiques_compétences!$D$3:$BA$118,MATCH(Progression_Cycle4!U$4,Problématiques_compétences!$D$3:$D$118,0),17)</f>
        <v>0</v>
      </c>
      <c r="V20" s="261">
        <f>INDEX(Problématiques_compétences!$D$3:$BA$118,MATCH(Progression_Cycle4!V$4,Problématiques_compétences!$D$3:$D$118,0),17)</f>
        <v>0</v>
      </c>
      <c r="W20" s="261">
        <f>INDEX(Problématiques_compétences!$D$3:$BA$118,MATCH(Progression_Cycle4!W$4,Problématiques_compétences!$D$3:$D$118,0),17)</f>
        <v>0</v>
      </c>
      <c r="X20" s="261">
        <f>INDEX(Problématiques_compétences!$D$3:$BA$118,MATCH(Progression_Cycle4!X$4,Problématiques_compétences!$D$3:$D$118,0),17)</f>
        <v>0</v>
      </c>
      <c r="Y20" s="261">
        <f>INDEX(Problématiques_compétences!$D$3:$BA$118,MATCH(Progression_Cycle4!Y$4,Problématiques_compétences!$D$3:$D$118,0),17)</f>
        <v>0</v>
      </c>
      <c r="Z20" s="261">
        <f>INDEX(Problématiques_compétences!$D$3:$BA$118,MATCH(Progression_Cycle4!Z$4,Problématiques_compétences!$D$3:$D$118,0),17)</f>
        <v>0</v>
      </c>
      <c r="AA20" s="261">
        <f>INDEX(Problématiques_compétences!$D$3:$BA$118,MATCH(Progression_Cycle4!AA$4,Problématiques_compétences!$D$3:$D$118,0),17)</f>
        <v>0</v>
      </c>
      <c r="AB20" s="261">
        <f>INDEX(Problématiques_compétences!$D$3:$BA$118,MATCH(Progression_Cycle4!AB$4,Problématiques_compétences!$D$3:$D$118,0),17)</f>
        <v>0</v>
      </c>
      <c r="AC20" s="261">
        <f>INDEX(Problématiques_compétences!$D$3:$BA$118,MATCH(Progression_Cycle4!AC$4,Problématiques_compétences!$D$3:$D$118,0),17)</f>
        <v>0</v>
      </c>
      <c r="AD20" s="261">
        <f>INDEX(Problématiques_compétences!$D$3:$BA$118,MATCH(Progression_Cycle4!AD$4,Problématiques_compétences!$D$3:$D$118,0),17)</f>
        <v>0</v>
      </c>
      <c r="AE20" s="261" t="str">
        <f>INDEX(Problématiques_compétences!$D$3:$BA$118,MATCH(Progression_Cycle4!AE$4,Problématiques_compétences!$D$3:$D$118,0),17)</f>
        <v>x</v>
      </c>
      <c r="AF20" s="261">
        <f>INDEX(Problématiques_compétences!$D$3:$BA$118,MATCH(Progression_Cycle4!AF$4,Problématiques_compétences!$D$3:$D$118,0),17)</f>
        <v>0</v>
      </c>
      <c r="AG20" s="261">
        <f>INDEX(Problématiques_compétences!$D$3:$BA$118,MATCH(Progression_Cycle4!AG$4,Problématiques_compétences!$D$3:$D$118,0),17)</f>
        <v>0</v>
      </c>
      <c r="AH20" s="261">
        <f>INDEX(Problématiques_compétences!$D$3:$BA$118,MATCH(Progression_Cycle4!AH$4,Problématiques_compétences!$D$3:$D$118,0),17)</f>
        <v>0</v>
      </c>
      <c r="AI20" s="261">
        <f>INDEX(Problématiques_compétences!$D$3:$BA$118,MATCH(Progression_Cycle4!AI$4,Problématiques_compétences!$D$3:$D$118,0),17)</f>
        <v>0</v>
      </c>
      <c r="AJ20" s="261">
        <f>INDEX(Problématiques_compétences!$D$3:$BA$118,MATCH(Progression_Cycle4!AJ$4,Problématiques_compétences!$D$3:$D$118,0),17)</f>
        <v>0</v>
      </c>
      <c r="AK20" s="261">
        <f>INDEX(Problématiques_compétences!$D$3:$BA$118,MATCH(Progression_Cycle4!AK$4,Problématiques_compétences!$D$3:$D$118,0),17)</f>
        <v>0</v>
      </c>
      <c r="AL20" s="261" t="str">
        <f>INDEX(Problématiques_compétences!$D$3:$BA$118,MATCH(Progression_Cycle4!AL$4,Problématiques_compétences!$D$3:$D$118,0),17)</f>
        <v>x</v>
      </c>
    </row>
    <row r="21" spans="1:38" x14ac:dyDescent="0.25">
      <c r="A21" s="1337" t="s">
        <v>191</v>
      </c>
      <c r="B21" s="222">
        <v>3</v>
      </c>
      <c r="C21" s="223" t="s">
        <v>46</v>
      </c>
      <c r="D21" s="1480"/>
      <c r="E21" s="1481"/>
      <c r="F21" s="1481"/>
      <c r="G21" s="1481"/>
      <c r="H21" s="1481"/>
      <c r="I21" s="1481"/>
      <c r="J21" s="1481"/>
      <c r="K21" s="1481"/>
      <c r="L21" s="1481"/>
      <c r="M21" s="1481"/>
      <c r="N21" s="1481"/>
      <c r="O21" s="1481"/>
      <c r="P21" s="1481"/>
      <c r="Q21" s="1481"/>
      <c r="R21" s="1481"/>
      <c r="S21" s="1481"/>
      <c r="T21" s="1481"/>
      <c r="U21" s="1481"/>
      <c r="V21" s="1481"/>
      <c r="W21" s="1481"/>
      <c r="X21" s="1481"/>
      <c r="Y21" s="1481"/>
      <c r="Z21" s="1481"/>
      <c r="AA21" s="1481"/>
      <c r="AB21" s="1481"/>
      <c r="AC21" s="1481"/>
      <c r="AD21" s="1481"/>
      <c r="AE21" s="1481"/>
      <c r="AF21" s="1481"/>
      <c r="AG21" s="1481"/>
      <c r="AH21" s="1481"/>
      <c r="AI21" s="1481"/>
      <c r="AJ21" s="1481"/>
      <c r="AK21" s="1481"/>
      <c r="AL21" s="1482"/>
    </row>
    <row r="22" spans="1:38" ht="45" x14ac:dyDescent="0.25">
      <c r="A22" s="1486"/>
      <c r="B22" s="224" t="s">
        <v>206</v>
      </c>
      <c r="C22" s="230" t="s">
        <v>290</v>
      </c>
      <c r="D22" s="353"/>
      <c r="E22" s="352" t="s">
        <v>155</v>
      </c>
      <c r="F22" s="354"/>
      <c r="G22" s="355"/>
      <c r="H22" s="6">
        <f>COUNTIF(I22:AL22,"x")</f>
        <v>7</v>
      </c>
      <c r="I22" s="261" t="str">
        <f>INDEX(Problématiques_compétences!$D$3:$BA$118,MATCH(Progression_Cycle4!I$4,Problématiques_compétences!$D$3:$D$118,0),18)</f>
        <v>x</v>
      </c>
      <c r="J22" s="261" t="str">
        <f>INDEX(Problématiques_compétences!$D$3:$BA$118,MATCH(Progression_Cycle4!J$4,Problématiques_compétences!$D$3:$D$118,0),18)</f>
        <v>x</v>
      </c>
      <c r="K22" s="261">
        <f>INDEX(Problématiques_compétences!$D$3:$BA$118,MATCH(Progression_Cycle4!K$4,Problématiques_compétences!$D$3:$D$118,0),18)</f>
        <v>0</v>
      </c>
      <c r="L22" s="261">
        <f>INDEX(Problématiques_compétences!$D$3:$BA$118,MATCH(Progression_Cycle4!L$4,Problématiques_compétences!$D$3:$D$118,0),18)</f>
        <v>0</v>
      </c>
      <c r="M22" s="261">
        <f>INDEX(Problématiques_compétences!$D$3:$BA$118,MATCH(Progression_Cycle4!M$4,Problématiques_compétences!$D$3:$D$118,0),18)</f>
        <v>0</v>
      </c>
      <c r="N22" s="261">
        <f>INDEX(Problématiques_compétences!$D$3:$BA$118,MATCH(Progression_Cycle4!N$4,Problématiques_compétences!$D$3:$D$118,0),18)</f>
        <v>0</v>
      </c>
      <c r="O22" s="261">
        <f>INDEX(Problématiques_compétences!$D$3:$BA$118,MATCH(Progression_Cycle4!O$4,Problématiques_compétences!$D$3:$D$118,0),18)</f>
        <v>0</v>
      </c>
      <c r="P22" s="261">
        <f>INDEX(Problématiques_compétences!$D$3:$BA$118,MATCH(Progression_Cycle4!P$4,Problématiques_compétences!$D$3:$D$118,0),18)</f>
        <v>0</v>
      </c>
      <c r="Q22" s="261">
        <f>INDEX(Problématiques_compétences!$D$3:$BA$118,MATCH(Progression_Cycle4!Q$4,Problématiques_compétences!$D$3:$D$118,0),18)</f>
        <v>0</v>
      </c>
      <c r="R22" s="261">
        <f>INDEX(Problématiques_compétences!$D$3:$BA$118,MATCH(Progression_Cycle4!R$4,Problématiques_compétences!$D$3:$D$118,0),18)</f>
        <v>0</v>
      </c>
      <c r="S22" s="261">
        <f>INDEX(Problématiques_compétences!$D$3:$BA$118,MATCH(Progression_Cycle4!S$4,Problématiques_compétences!$D$3:$D$118,0),18)</f>
        <v>0</v>
      </c>
      <c r="T22" s="261">
        <f>INDEX(Problématiques_compétences!$D$3:$BA$118,MATCH(Progression_Cycle4!T$4,Problématiques_compétences!$D$3:$D$118,0),18)</f>
        <v>0</v>
      </c>
      <c r="U22" s="261">
        <f>INDEX(Problématiques_compétences!$D$3:$BA$118,MATCH(Progression_Cycle4!U$4,Problématiques_compétences!$D$3:$D$118,0),18)</f>
        <v>0</v>
      </c>
      <c r="V22" s="261">
        <f>INDEX(Problématiques_compétences!$D$3:$BA$118,MATCH(Progression_Cycle4!V$4,Problématiques_compétences!$D$3:$D$118,0),18)</f>
        <v>0</v>
      </c>
      <c r="W22" s="261">
        <f>INDEX(Problématiques_compétences!$D$3:$BA$118,MATCH(Progression_Cycle4!W$4,Problématiques_compétences!$D$3:$D$118,0),18)</f>
        <v>0</v>
      </c>
      <c r="X22" s="261">
        <f>INDEX(Problématiques_compétences!$D$3:$BA$118,MATCH(Progression_Cycle4!X$4,Problématiques_compétences!$D$3:$D$118,0),18)</f>
        <v>0</v>
      </c>
      <c r="Y22" s="261">
        <f>INDEX(Problématiques_compétences!$D$3:$BA$118,MATCH(Progression_Cycle4!Y$4,Problématiques_compétences!$D$3:$D$118,0),18)</f>
        <v>0</v>
      </c>
      <c r="Z22" s="261">
        <f>INDEX(Problématiques_compétences!$D$3:$BA$118,MATCH(Progression_Cycle4!Z$4,Problématiques_compétences!$D$3:$D$118,0),18)</f>
        <v>0</v>
      </c>
      <c r="AA22" s="261">
        <f>INDEX(Problématiques_compétences!$D$3:$BA$118,MATCH(Progression_Cycle4!AA$4,Problématiques_compétences!$D$3:$D$118,0),18)</f>
        <v>0</v>
      </c>
      <c r="AB22" s="261" t="str">
        <f>INDEX(Problématiques_compétences!$D$3:$BA$118,MATCH(Progression_Cycle4!AB$4,Problématiques_compétences!$D$3:$D$118,0),18)</f>
        <v>x</v>
      </c>
      <c r="AC22" s="261">
        <f>INDEX(Problématiques_compétences!$D$3:$BA$118,MATCH(Progression_Cycle4!AC$4,Problématiques_compétences!$D$3:$D$118,0),18)</f>
        <v>0</v>
      </c>
      <c r="AD22" s="261" t="str">
        <f>INDEX(Problématiques_compétences!$D$3:$BA$118,MATCH(Progression_Cycle4!AD$4,Problématiques_compétences!$D$3:$D$118,0),18)</f>
        <v>x</v>
      </c>
      <c r="AE22" s="261">
        <f>INDEX(Problématiques_compétences!$D$3:$BA$118,MATCH(Progression_Cycle4!AE$4,Problématiques_compétences!$D$3:$D$118,0),18)</f>
        <v>0</v>
      </c>
      <c r="AF22" s="261">
        <f>INDEX(Problématiques_compétences!$D$3:$BA$118,MATCH(Progression_Cycle4!AF$4,Problématiques_compétences!$D$3:$D$118,0),18)</f>
        <v>0</v>
      </c>
      <c r="AG22" s="261">
        <f>INDEX(Problématiques_compétences!$D$3:$BA$118,MATCH(Progression_Cycle4!AG$4,Problématiques_compétences!$D$3:$D$118,0),18)</f>
        <v>0</v>
      </c>
      <c r="AH22" s="261">
        <f>INDEX(Problématiques_compétences!$D$3:$BA$118,MATCH(Progression_Cycle4!AH$4,Problématiques_compétences!$D$3:$D$118,0),18)</f>
        <v>0</v>
      </c>
      <c r="AI22" s="261" t="str">
        <f>INDEX(Problématiques_compétences!$D$3:$BA$118,MATCH(Progression_Cycle4!AI$4,Problématiques_compétences!$D$3:$D$118,0),18)</f>
        <v>x</v>
      </c>
      <c r="AJ22" s="261" t="str">
        <f>INDEX(Problématiques_compétences!$D$3:$BA$118,MATCH(Progression_Cycle4!AJ$4,Problématiques_compétences!$D$3:$D$118,0),18)</f>
        <v>x</v>
      </c>
      <c r="AK22" s="261">
        <f>INDEX(Problématiques_compétences!$D$3:$BA$118,MATCH(Progression_Cycle4!AK$4,Problématiques_compétences!$D$3:$D$118,0),18)</f>
        <v>0</v>
      </c>
      <c r="AL22" s="261" t="str">
        <f>INDEX(Problématiques_compétences!$D$3:$BA$118,MATCH(Progression_Cycle4!AL$4,Problématiques_compétences!$D$3:$D$118,0),18)</f>
        <v>x</v>
      </c>
    </row>
    <row r="23" spans="1:38" ht="30" x14ac:dyDescent="0.25">
      <c r="A23" s="1486"/>
      <c r="B23" s="226" t="s">
        <v>204</v>
      </c>
      <c r="C23" s="231" t="s">
        <v>291</v>
      </c>
      <c r="D23" s="356" t="s">
        <v>203</v>
      </c>
      <c r="E23" s="352" t="s">
        <v>148</v>
      </c>
      <c r="F23" s="354"/>
      <c r="G23" s="355"/>
      <c r="H23" s="6">
        <f>COUNTIF(I23:AL23,"x")</f>
        <v>2</v>
      </c>
      <c r="I23" s="261">
        <f>INDEX(Problématiques_compétences!$D$3:$BA$118,MATCH(Progression_Cycle4!I$4,Problématiques_compétences!$D$3:$D$118,0),19)</f>
        <v>0</v>
      </c>
      <c r="J23" s="261">
        <f>INDEX(Problématiques_compétences!$D$3:$BA$118,MATCH(Progression_Cycle4!J$4,Problématiques_compétences!$D$3:$D$118,0),19)</f>
        <v>0</v>
      </c>
      <c r="K23" s="261">
        <f>INDEX(Problématiques_compétences!$D$3:$BA$118,MATCH(Progression_Cycle4!K$4,Problématiques_compétences!$D$3:$D$118,0),19)</f>
        <v>0</v>
      </c>
      <c r="L23" s="261" t="str">
        <f>INDEX(Problématiques_compétences!$D$3:$BA$118,MATCH(Progression_Cycle4!L$4,Problématiques_compétences!$D$3:$D$118,0),19)</f>
        <v>x</v>
      </c>
      <c r="M23" s="261">
        <f>INDEX(Problématiques_compétences!$D$3:$BA$118,MATCH(Progression_Cycle4!M$4,Problématiques_compétences!$D$3:$D$118,0),19)</f>
        <v>0</v>
      </c>
      <c r="N23" s="261">
        <f>INDEX(Problématiques_compétences!$D$3:$BA$118,MATCH(Progression_Cycle4!N$4,Problématiques_compétences!$D$3:$D$118,0),19)</f>
        <v>0</v>
      </c>
      <c r="O23" s="261">
        <f>INDEX(Problématiques_compétences!$D$3:$BA$118,MATCH(Progression_Cycle4!O$4,Problématiques_compétences!$D$3:$D$118,0),19)</f>
        <v>0</v>
      </c>
      <c r="P23" s="261">
        <f>INDEX(Problématiques_compétences!$D$3:$BA$118,MATCH(Progression_Cycle4!P$4,Problématiques_compétences!$D$3:$D$118,0),19)</f>
        <v>0</v>
      </c>
      <c r="Q23" s="261">
        <f>INDEX(Problématiques_compétences!$D$3:$BA$118,MATCH(Progression_Cycle4!Q$4,Problématiques_compétences!$D$3:$D$118,0),19)</f>
        <v>0</v>
      </c>
      <c r="R23" s="261">
        <f>INDEX(Problématiques_compétences!$D$3:$BA$118,MATCH(Progression_Cycle4!R$4,Problématiques_compétences!$D$3:$D$118,0),19)</f>
        <v>0</v>
      </c>
      <c r="S23" s="261">
        <f>INDEX(Problématiques_compétences!$D$3:$BA$118,MATCH(Progression_Cycle4!S$4,Problématiques_compétences!$D$3:$D$118,0),19)</f>
        <v>0</v>
      </c>
      <c r="T23" s="261">
        <f>INDEX(Problématiques_compétences!$D$3:$BA$118,MATCH(Progression_Cycle4!T$4,Problématiques_compétences!$D$3:$D$118,0),19)</f>
        <v>0</v>
      </c>
      <c r="U23" s="261">
        <f>INDEX(Problématiques_compétences!$D$3:$BA$118,MATCH(Progression_Cycle4!U$4,Problématiques_compétences!$D$3:$D$118,0),19)</f>
        <v>0</v>
      </c>
      <c r="V23" s="261">
        <f>INDEX(Problématiques_compétences!$D$3:$BA$118,MATCH(Progression_Cycle4!V$4,Problématiques_compétences!$D$3:$D$118,0),19)</f>
        <v>0</v>
      </c>
      <c r="W23" s="261">
        <f>INDEX(Problématiques_compétences!$D$3:$BA$118,MATCH(Progression_Cycle4!W$4,Problématiques_compétences!$D$3:$D$118,0),19)</f>
        <v>0</v>
      </c>
      <c r="X23" s="261" t="str">
        <f>INDEX(Problématiques_compétences!$D$3:$BA$118,MATCH(Progression_Cycle4!X$4,Problématiques_compétences!$D$3:$D$118,0),19)</f>
        <v>x</v>
      </c>
      <c r="Y23" s="261">
        <f>INDEX(Problématiques_compétences!$D$3:$BA$118,MATCH(Progression_Cycle4!Y$4,Problématiques_compétences!$D$3:$D$118,0),19)</f>
        <v>0</v>
      </c>
      <c r="Z23" s="261">
        <f>INDEX(Problématiques_compétences!$D$3:$BA$118,MATCH(Progression_Cycle4!Z$4,Problématiques_compétences!$D$3:$D$118,0),19)</f>
        <v>0</v>
      </c>
      <c r="AA23" s="261">
        <f>INDEX(Problématiques_compétences!$D$3:$BA$118,MATCH(Progression_Cycle4!AA$4,Problématiques_compétences!$D$3:$D$118,0),19)</f>
        <v>0</v>
      </c>
      <c r="AB23" s="261">
        <f>INDEX(Problématiques_compétences!$D$3:$BA$118,MATCH(Progression_Cycle4!AB$4,Problématiques_compétences!$D$3:$D$118,0),19)</f>
        <v>0</v>
      </c>
      <c r="AC23" s="261">
        <f>INDEX(Problématiques_compétences!$D$3:$BA$118,MATCH(Progression_Cycle4!AC$4,Problématiques_compétences!$D$3:$D$118,0),19)</f>
        <v>0</v>
      </c>
      <c r="AD23" s="261">
        <f>INDEX(Problématiques_compétences!$D$3:$BA$118,MATCH(Progression_Cycle4!AD$4,Problématiques_compétences!$D$3:$D$118,0),19)</f>
        <v>0</v>
      </c>
      <c r="AE23" s="261">
        <f>INDEX(Problématiques_compétences!$D$3:$BA$118,MATCH(Progression_Cycle4!AE$4,Problématiques_compétences!$D$3:$D$118,0),19)</f>
        <v>0</v>
      </c>
      <c r="AF23" s="261">
        <f>INDEX(Problématiques_compétences!$D$3:$BA$118,MATCH(Progression_Cycle4!AF$4,Problématiques_compétences!$D$3:$D$118,0),19)</f>
        <v>0</v>
      </c>
      <c r="AG23" s="261">
        <f>INDEX(Problématiques_compétences!$D$3:$BA$118,MATCH(Progression_Cycle4!AG$4,Problématiques_compétences!$D$3:$D$118,0),19)</f>
        <v>0</v>
      </c>
      <c r="AH23" s="261">
        <f>INDEX(Problématiques_compétences!$D$3:$BA$118,MATCH(Progression_Cycle4!AH$4,Problématiques_compétences!$D$3:$D$118,0),19)</f>
        <v>0</v>
      </c>
      <c r="AI23" s="261">
        <f>INDEX(Problématiques_compétences!$D$3:$BA$118,MATCH(Progression_Cycle4!AI$4,Problématiques_compétences!$D$3:$D$118,0),19)</f>
        <v>0</v>
      </c>
      <c r="AJ23" s="261">
        <f>INDEX(Problématiques_compétences!$D$3:$BA$118,MATCH(Progression_Cycle4!AJ$4,Problématiques_compétences!$D$3:$D$118,0),19)</f>
        <v>0</v>
      </c>
      <c r="AK23" s="261">
        <f>INDEX(Problématiques_compétences!$D$3:$BA$118,MATCH(Progression_Cycle4!AK$4,Problématiques_compétences!$D$3:$D$118,0),19)</f>
        <v>0</v>
      </c>
      <c r="AL23" s="261">
        <f>INDEX(Problématiques_compétences!$D$3:$BA$118,MATCH(Progression_Cycle4!AL$4,Problématiques_compétences!$D$3:$D$118,0),19)</f>
        <v>0</v>
      </c>
    </row>
    <row r="24" spans="1:38" ht="30.75" thickBot="1" x14ac:dyDescent="0.3">
      <c r="A24" s="1487"/>
      <c r="B24" s="228" t="s">
        <v>200</v>
      </c>
      <c r="C24" s="229" t="s">
        <v>47</v>
      </c>
      <c r="D24" s="356" t="s">
        <v>197</v>
      </c>
      <c r="E24" s="354"/>
      <c r="F24" s="354"/>
      <c r="G24" s="355"/>
      <c r="H24" s="6">
        <f>COUNTIF(I24:AL24,"x")</f>
        <v>2</v>
      </c>
      <c r="I24" s="261">
        <f>INDEX(Problématiques_compétences!$D$3:$BA$118,MATCH(Progression_Cycle4!I$4,Problématiques_compétences!$D$3:$D$118,0),20)</f>
        <v>0</v>
      </c>
      <c r="J24" s="261">
        <f>INDEX(Problématiques_compétences!$D$3:$BA$118,MATCH(Progression_Cycle4!J$4,Problématiques_compétences!$D$3:$D$118,0),20)</f>
        <v>0</v>
      </c>
      <c r="K24" s="261">
        <f>INDEX(Problématiques_compétences!$D$3:$BA$118,MATCH(Progression_Cycle4!K$4,Problématiques_compétences!$D$3:$D$118,0),20)</f>
        <v>0</v>
      </c>
      <c r="L24" s="261" t="str">
        <f>INDEX(Problématiques_compétences!$D$3:$BA$118,MATCH(Progression_Cycle4!L$4,Problématiques_compétences!$D$3:$D$118,0),20)</f>
        <v>x</v>
      </c>
      <c r="M24" s="261">
        <f>INDEX(Problématiques_compétences!$D$3:$BA$118,MATCH(Progression_Cycle4!M$4,Problématiques_compétences!$D$3:$D$118,0),20)</f>
        <v>0</v>
      </c>
      <c r="N24" s="261">
        <f>INDEX(Problématiques_compétences!$D$3:$BA$118,MATCH(Progression_Cycle4!N$4,Problématiques_compétences!$D$3:$D$118,0),20)</f>
        <v>0</v>
      </c>
      <c r="O24" s="261">
        <f>INDEX(Problématiques_compétences!$D$3:$BA$118,MATCH(Progression_Cycle4!O$4,Problématiques_compétences!$D$3:$D$118,0),20)</f>
        <v>0</v>
      </c>
      <c r="P24" s="261">
        <f>INDEX(Problématiques_compétences!$D$3:$BA$118,MATCH(Progression_Cycle4!P$4,Problématiques_compétences!$D$3:$D$118,0),20)</f>
        <v>0</v>
      </c>
      <c r="Q24" s="261">
        <f>INDEX(Problématiques_compétences!$D$3:$BA$118,MATCH(Progression_Cycle4!Q$4,Problématiques_compétences!$D$3:$D$118,0),20)</f>
        <v>0</v>
      </c>
      <c r="R24" s="261">
        <f>INDEX(Problématiques_compétences!$D$3:$BA$118,MATCH(Progression_Cycle4!R$4,Problématiques_compétences!$D$3:$D$118,0),20)</f>
        <v>0</v>
      </c>
      <c r="S24" s="261">
        <f>INDEX(Problématiques_compétences!$D$3:$BA$118,MATCH(Progression_Cycle4!S$4,Problématiques_compétences!$D$3:$D$118,0),20)</f>
        <v>0</v>
      </c>
      <c r="T24" s="261">
        <f>INDEX(Problématiques_compétences!$D$3:$BA$118,MATCH(Progression_Cycle4!T$4,Problématiques_compétences!$D$3:$D$118,0),20)</f>
        <v>0</v>
      </c>
      <c r="U24" s="261">
        <f>INDEX(Problématiques_compétences!$D$3:$BA$118,MATCH(Progression_Cycle4!U$4,Problématiques_compétences!$D$3:$D$118,0),20)</f>
        <v>0</v>
      </c>
      <c r="V24" s="261">
        <f>INDEX(Problématiques_compétences!$D$3:$BA$118,MATCH(Progression_Cycle4!V$4,Problématiques_compétences!$D$3:$D$118,0),20)</f>
        <v>0</v>
      </c>
      <c r="W24" s="261">
        <f>INDEX(Problématiques_compétences!$D$3:$BA$118,MATCH(Progression_Cycle4!W$4,Problématiques_compétences!$D$3:$D$118,0),20)</f>
        <v>0</v>
      </c>
      <c r="X24" s="261">
        <f>INDEX(Problématiques_compétences!$D$3:$BA$118,MATCH(Progression_Cycle4!X$4,Problématiques_compétences!$D$3:$D$118,0),20)</f>
        <v>0</v>
      </c>
      <c r="Y24" s="261">
        <f>INDEX(Problématiques_compétences!$D$3:$BA$118,MATCH(Progression_Cycle4!Y$4,Problématiques_compétences!$D$3:$D$118,0),20)</f>
        <v>0</v>
      </c>
      <c r="Z24" s="261">
        <f>INDEX(Problématiques_compétences!$D$3:$BA$118,MATCH(Progression_Cycle4!Z$4,Problématiques_compétences!$D$3:$D$118,0),20)</f>
        <v>0</v>
      </c>
      <c r="AA24" s="261">
        <f>INDEX(Problématiques_compétences!$D$3:$BA$118,MATCH(Progression_Cycle4!AA$4,Problématiques_compétences!$D$3:$D$118,0),20)</f>
        <v>0</v>
      </c>
      <c r="AB24" s="261">
        <f>INDEX(Problématiques_compétences!$D$3:$BA$118,MATCH(Progression_Cycle4!AB$4,Problématiques_compétences!$D$3:$D$118,0),20)</f>
        <v>0</v>
      </c>
      <c r="AC24" s="261">
        <f>INDEX(Problématiques_compétences!$D$3:$BA$118,MATCH(Progression_Cycle4!AC$4,Problématiques_compétences!$D$3:$D$118,0),20)</f>
        <v>0</v>
      </c>
      <c r="AD24" s="261">
        <f>INDEX(Problématiques_compétences!$D$3:$BA$118,MATCH(Progression_Cycle4!AD$4,Problématiques_compétences!$D$3:$D$118,0),20)</f>
        <v>0</v>
      </c>
      <c r="AE24" s="261">
        <f>INDEX(Problématiques_compétences!$D$3:$BA$118,MATCH(Progression_Cycle4!AE$4,Problématiques_compétences!$D$3:$D$118,0),20)</f>
        <v>0</v>
      </c>
      <c r="AF24" s="261">
        <f>INDEX(Problématiques_compétences!$D$3:$BA$118,MATCH(Progression_Cycle4!AF$4,Problématiques_compétences!$D$3:$D$118,0),20)</f>
        <v>0</v>
      </c>
      <c r="AG24" s="261">
        <f>INDEX(Problématiques_compétences!$D$3:$BA$118,MATCH(Progression_Cycle4!AG$4,Problématiques_compétences!$D$3:$D$118,0),20)</f>
        <v>0</v>
      </c>
      <c r="AH24" s="261" t="str">
        <f>INDEX(Problématiques_compétences!$D$3:$BA$118,MATCH(Progression_Cycle4!AH$4,Problématiques_compétences!$D$3:$D$118,0),20)</f>
        <v>x</v>
      </c>
      <c r="AI24" s="261">
        <f>INDEX(Problématiques_compétences!$D$3:$BA$118,MATCH(Progression_Cycle4!AI$4,Problématiques_compétences!$D$3:$D$118,0),20)</f>
        <v>0</v>
      </c>
      <c r="AJ24" s="261">
        <f>INDEX(Problématiques_compétences!$D$3:$BA$118,MATCH(Progression_Cycle4!AJ$4,Problématiques_compétences!$D$3:$D$118,0),20)</f>
        <v>0</v>
      </c>
      <c r="AK24" s="261">
        <f>INDEX(Problématiques_compétences!$D$3:$BA$118,MATCH(Progression_Cycle4!AK$4,Problématiques_compétences!$D$3:$D$118,0),20)</f>
        <v>0</v>
      </c>
      <c r="AL24" s="261">
        <f>INDEX(Problématiques_compétences!$D$3:$BA$118,MATCH(Progression_Cycle4!AL$4,Problématiques_compétences!$D$3:$D$118,0),20)</f>
        <v>0</v>
      </c>
    </row>
    <row r="25" spans="1:38" ht="26.25" customHeight="1" x14ac:dyDescent="0.25">
      <c r="A25" s="232" t="s">
        <v>198</v>
      </c>
      <c r="B25" s="222">
        <v>4</v>
      </c>
      <c r="C25" s="223" t="s">
        <v>48</v>
      </c>
      <c r="D25" s="256"/>
      <c r="E25" s="257"/>
      <c r="F25" s="257"/>
      <c r="G25" s="258"/>
      <c r="H25" s="259"/>
      <c r="I25" s="260"/>
      <c r="J25" s="260"/>
      <c r="K25" s="260"/>
      <c r="L25" s="260"/>
      <c r="M25" s="260"/>
      <c r="N25" s="260"/>
      <c r="O25" s="260"/>
      <c r="P25" s="260"/>
      <c r="Q25" s="260"/>
      <c r="R25" s="260"/>
      <c r="S25" s="260"/>
      <c r="T25" s="260"/>
      <c r="U25" s="260"/>
      <c r="V25" s="260"/>
      <c r="W25" s="260"/>
      <c r="X25" s="260"/>
      <c r="Y25" s="260"/>
      <c r="Z25" s="260"/>
      <c r="AA25" s="260"/>
      <c r="AB25" s="260"/>
      <c r="AC25" s="260"/>
      <c r="AD25" s="260"/>
      <c r="AE25" s="260"/>
      <c r="AF25" s="260"/>
      <c r="AG25" s="260"/>
      <c r="AH25" s="260"/>
      <c r="AI25" s="260"/>
      <c r="AJ25" s="260"/>
      <c r="AK25" s="260"/>
      <c r="AL25" s="260"/>
    </row>
    <row r="26" spans="1:38" ht="30" x14ac:dyDescent="0.25">
      <c r="A26" s="233"/>
      <c r="B26" s="234" t="s">
        <v>195</v>
      </c>
      <c r="C26" s="230" t="s">
        <v>292</v>
      </c>
      <c r="D26" s="353"/>
      <c r="E26" s="352" t="s">
        <v>162</v>
      </c>
      <c r="F26" s="349" t="s">
        <v>120</v>
      </c>
      <c r="G26" s="355"/>
      <c r="H26" s="6">
        <f>COUNTIF(I26:AL26,"x")</f>
        <v>5</v>
      </c>
      <c r="I26" s="261">
        <f>INDEX(Problématiques_compétences!$D$3:$BA$118,MATCH(Progression_Cycle4!I$4,Problématiques_compétences!$D$3:$D$118,0),21)</f>
        <v>0</v>
      </c>
      <c r="J26" s="261">
        <f>INDEX(Problématiques_compétences!$D$3:$BA$118,MATCH(Progression_Cycle4!J$4,Problématiques_compétences!$D$3:$D$118,0),21)</f>
        <v>0</v>
      </c>
      <c r="K26" s="261">
        <f>INDEX(Problématiques_compétences!$D$3:$BA$118,MATCH(Progression_Cycle4!K$4,Problématiques_compétences!$D$3:$D$118,0),21)</f>
        <v>0</v>
      </c>
      <c r="L26" s="261">
        <f>INDEX(Problématiques_compétences!$D$3:$BA$118,MATCH(Progression_Cycle4!L$4,Problématiques_compétences!$D$3:$D$118,0),21)</f>
        <v>0</v>
      </c>
      <c r="M26" s="261">
        <f>INDEX(Problématiques_compétences!$D$3:$BA$118,MATCH(Progression_Cycle4!M$4,Problématiques_compétences!$D$3:$D$118,0),21)</f>
        <v>0</v>
      </c>
      <c r="N26" s="261">
        <f>INDEX(Problématiques_compétences!$D$3:$BA$118,MATCH(Progression_Cycle4!N$4,Problématiques_compétences!$D$3:$D$118,0),21)</f>
        <v>0</v>
      </c>
      <c r="O26" s="261">
        <f>INDEX(Problématiques_compétences!$D$3:$BA$118,MATCH(Progression_Cycle4!O$4,Problématiques_compétences!$D$3:$D$118,0),21)</f>
        <v>0</v>
      </c>
      <c r="P26" s="261">
        <f>INDEX(Problématiques_compétences!$D$3:$BA$118,MATCH(Progression_Cycle4!P$4,Problématiques_compétences!$D$3:$D$118,0),21)</f>
        <v>0</v>
      </c>
      <c r="Q26" s="261">
        <f>INDEX(Problématiques_compétences!$D$3:$BA$118,MATCH(Progression_Cycle4!Q$4,Problématiques_compétences!$D$3:$D$118,0),21)</f>
        <v>0</v>
      </c>
      <c r="R26" s="261">
        <f>INDEX(Problématiques_compétences!$D$3:$BA$118,MATCH(Progression_Cycle4!R$4,Problématiques_compétences!$D$3:$D$118,0),21)</f>
        <v>0</v>
      </c>
      <c r="S26" s="261">
        <f>INDEX(Problématiques_compétences!$D$3:$BA$118,MATCH(Progression_Cycle4!S$4,Problématiques_compétences!$D$3:$D$118,0),21)</f>
        <v>0</v>
      </c>
      <c r="T26" s="261">
        <f>INDEX(Problématiques_compétences!$D$3:$BA$118,MATCH(Progression_Cycle4!T$4,Problématiques_compétences!$D$3:$D$118,0),21)</f>
        <v>0</v>
      </c>
      <c r="U26" s="261">
        <f>INDEX(Problématiques_compétences!$D$3:$BA$118,MATCH(Progression_Cycle4!U$4,Problématiques_compétences!$D$3:$D$118,0),21)</f>
        <v>0</v>
      </c>
      <c r="V26" s="261">
        <f>INDEX(Problématiques_compétences!$D$3:$BA$118,MATCH(Progression_Cycle4!V$4,Problématiques_compétences!$D$3:$D$118,0),21)</f>
        <v>0</v>
      </c>
      <c r="W26" s="261">
        <f>INDEX(Problématiques_compétences!$D$3:$BA$118,MATCH(Progression_Cycle4!W$4,Problématiques_compétences!$D$3:$D$118,0),21)</f>
        <v>0</v>
      </c>
      <c r="X26" s="261">
        <f>INDEX(Problématiques_compétences!$D$3:$BA$118,MATCH(Progression_Cycle4!X$4,Problématiques_compétences!$D$3:$D$118,0),21)</f>
        <v>0</v>
      </c>
      <c r="Y26" s="261">
        <f>INDEX(Problématiques_compétences!$D$3:$BA$118,MATCH(Progression_Cycle4!Y$4,Problématiques_compétences!$D$3:$D$118,0),21)</f>
        <v>0</v>
      </c>
      <c r="Z26" s="261">
        <f>INDEX(Problématiques_compétences!$D$3:$BA$118,MATCH(Progression_Cycle4!Z$4,Problématiques_compétences!$D$3:$D$118,0),21)</f>
        <v>0</v>
      </c>
      <c r="AA26" s="261">
        <f>INDEX(Problématiques_compétences!$D$3:$BA$118,MATCH(Progression_Cycle4!AA$4,Problématiques_compétences!$D$3:$D$118,0),21)</f>
        <v>0</v>
      </c>
      <c r="AB26" s="261" t="str">
        <f>INDEX(Problématiques_compétences!$D$3:$BA$118,MATCH(Progression_Cycle4!AB$4,Problématiques_compétences!$D$3:$D$118,0),21)</f>
        <v>x</v>
      </c>
      <c r="AC26" s="261" t="str">
        <f>INDEX(Problématiques_compétences!$D$3:$BA$118,MATCH(Progression_Cycle4!AC$4,Problématiques_compétences!$D$3:$D$118,0),21)</f>
        <v>x</v>
      </c>
      <c r="AD26" s="261">
        <f>INDEX(Problématiques_compétences!$D$3:$BA$118,MATCH(Progression_Cycle4!AD$4,Problématiques_compétences!$D$3:$D$118,0),21)</f>
        <v>0</v>
      </c>
      <c r="AE26" s="261">
        <f>INDEX(Problématiques_compétences!$D$3:$BA$118,MATCH(Progression_Cycle4!AE$4,Problématiques_compétences!$D$3:$D$118,0),21)</f>
        <v>0</v>
      </c>
      <c r="AF26" s="261">
        <f>INDEX(Problématiques_compétences!$D$3:$BA$118,MATCH(Progression_Cycle4!AF$4,Problématiques_compétences!$D$3:$D$118,0),21)</f>
        <v>0</v>
      </c>
      <c r="AG26" s="261">
        <f>INDEX(Problématiques_compétences!$D$3:$BA$118,MATCH(Progression_Cycle4!AG$4,Problématiques_compétences!$D$3:$D$118,0),21)</f>
        <v>0</v>
      </c>
      <c r="AH26" s="261">
        <f>INDEX(Problématiques_compétences!$D$3:$BA$118,MATCH(Progression_Cycle4!AH$4,Problématiques_compétences!$D$3:$D$118,0),21)</f>
        <v>0</v>
      </c>
      <c r="AI26" s="261" t="str">
        <f>INDEX(Problématiques_compétences!$D$3:$BA$118,MATCH(Progression_Cycle4!AI$4,Problématiques_compétences!$D$3:$D$118,0),21)</f>
        <v>x</v>
      </c>
      <c r="AJ26" s="261" t="str">
        <f>INDEX(Problématiques_compétences!$D$3:$BA$118,MATCH(Progression_Cycle4!AJ$4,Problématiques_compétences!$D$3:$D$118,0),21)</f>
        <v>x</v>
      </c>
      <c r="AK26" s="261" t="str">
        <f>INDEX(Problématiques_compétences!$D$3:$BA$118,MATCH(Progression_Cycle4!AK$4,Problématiques_compétences!$D$3:$D$118,0),21)</f>
        <v>x</v>
      </c>
      <c r="AL26" s="261">
        <f>INDEX(Problématiques_compétences!$D$3:$BA$118,MATCH(Progression_Cycle4!AL$4,Problématiques_compétences!$D$3:$D$118,0),21)</f>
        <v>0</v>
      </c>
    </row>
    <row r="27" spans="1:38" ht="30.75" thickBot="1" x14ac:dyDescent="0.3">
      <c r="A27" s="235"/>
      <c r="B27" s="236" t="s">
        <v>194</v>
      </c>
      <c r="C27" s="229" t="s">
        <v>293</v>
      </c>
      <c r="D27" s="353"/>
      <c r="E27" s="354"/>
      <c r="F27" s="354"/>
      <c r="G27" s="357" t="s">
        <v>90</v>
      </c>
      <c r="H27" s="6">
        <f>COUNTIF(I27:AL27,"x")</f>
        <v>5</v>
      </c>
      <c r="I27" s="261">
        <f>INDEX(Problématiques_compétences!$D$3:$BA$118,MATCH(Progression_Cycle4!I$4,Problématiques_compétences!$D$3:$D$118,0),22)</f>
        <v>0</v>
      </c>
      <c r="J27" s="261">
        <f>INDEX(Problématiques_compétences!$D$3:$BA$118,MATCH(Progression_Cycle4!J$4,Problématiques_compétences!$D$3:$D$118,0),22)</f>
        <v>0</v>
      </c>
      <c r="K27" s="261">
        <f>INDEX(Problématiques_compétences!$D$3:$BA$118,MATCH(Progression_Cycle4!K$4,Problématiques_compétences!$D$3:$D$118,0),22)</f>
        <v>0</v>
      </c>
      <c r="L27" s="261">
        <f>INDEX(Problématiques_compétences!$D$3:$BA$118,MATCH(Progression_Cycle4!L$4,Problématiques_compétences!$D$3:$D$118,0),22)</f>
        <v>0</v>
      </c>
      <c r="M27" s="261" t="str">
        <f>INDEX(Problématiques_compétences!$D$3:$BA$118,MATCH(Progression_Cycle4!M$4,Problématiques_compétences!$D$3:$D$118,0),22)</f>
        <v>x</v>
      </c>
      <c r="N27" s="261">
        <f>INDEX(Problématiques_compétences!$D$3:$BA$118,MATCH(Progression_Cycle4!N$4,Problématiques_compétences!$D$3:$D$118,0),22)</f>
        <v>0</v>
      </c>
      <c r="O27" s="261">
        <f>INDEX(Problématiques_compétences!$D$3:$BA$118,MATCH(Progression_Cycle4!O$4,Problématiques_compétences!$D$3:$D$118,0),22)</f>
        <v>0</v>
      </c>
      <c r="P27" s="261">
        <f>INDEX(Problématiques_compétences!$D$3:$BA$118,MATCH(Progression_Cycle4!P$4,Problématiques_compétences!$D$3:$D$118,0),22)</f>
        <v>0</v>
      </c>
      <c r="Q27" s="261">
        <f>INDEX(Problématiques_compétences!$D$3:$BA$118,MATCH(Progression_Cycle4!Q$4,Problématiques_compétences!$D$3:$D$118,0),22)</f>
        <v>0</v>
      </c>
      <c r="R27" s="261" t="str">
        <f>INDEX(Problématiques_compétences!$D$3:$BA$118,MATCH(Progression_Cycle4!R$4,Problématiques_compétences!$D$3:$D$118,0),22)</f>
        <v>x</v>
      </c>
      <c r="S27" s="261" t="str">
        <f>INDEX(Problématiques_compétences!$D$3:$BA$118,MATCH(Progression_Cycle4!S$4,Problématiques_compétences!$D$3:$D$118,0),22)</f>
        <v>x</v>
      </c>
      <c r="T27" s="261">
        <f>INDEX(Problématiques_compétences!$D$3:$BA$118,MATCH(Progression_Cycle4!T$4,Problématiques_compétences!$D$3:$D$118,0),22)</f>
        <v>0</v>
      </c>
      <c r="U27" s="261" t="str">
        <f>INDEX(Problématiques_compétences!$D$3:$BA$118,MATCH(Progression_Cycle4!U$4,Problématiques_compétences!$D$3:$D$118,0),22)</f>
        <v>x</v>
      </c>
      <c r="V27" s="261">
        <f>INDEX(Problématiques_compétences!$D$3:$BA$118,MATCH(Progression_Cycle4!V$4,Problématiques_compétences!$D$3:$D$118,0),22)</f>
        <v>0</v>
      </c>
      <c r="W27" s="261">
        <f>INDEX(Problématiques_compétences!$D$3:$BA$118,MATCH(Progression_Cycle4!W$4,Problématiques_compétences!$D$3:$D$118,0),22)</f>
        <v>0</v>
      </c>
      <c r="X27" s="261">
        <f>INDEX(Problématiques_compétences!$D$3:$BA$118,MATCH(Progression_Cycle4!X$4,Problématiques_compétences!$D$3:$D$118,0),22)</f>
        <v>0</v>
      </c>
      <c r="Y27" s="261">
        <f>INDEX(Problématiques_compétences!$D$3:$BA$118,MATCH(Progression_Cycle4!Y$4,Problématiques_compétences!$D$3:$D$118,0),22)</f>
        <v>0</v>
      </c>
      <c r="Z27" s="261">
        <f>INDEX(Problématiques_compétences!$D$3:$BA$118,MATCH(Progression_Cycle4!Z$4,Problématiques_compétences!$D$3:$D$118,0),22)</f>
        <v>0</v>
      </c>
      <c r="AA27" s="261">
        <f>INDEX(Problématiques_compétences!$D$3:$BA$118,MATCH(Progression_Cycle4!AA$4,Problématiques_compétences!$D$3:$D$118,0),22)</f>
        <v>0</v>
      </c>
      <c r="AB27" s="261">
        <f>INDEX(Problématiques_compétences!$D$3:$BA$118,MATCH(Progression_Cycle4!AB$4,Problématiques_compétences!$D$3:$D$118,0),22)</f>
        <v>0</v>
      </c>
      <c r="AC27" s="261">
        <f>INDEX(Problématiques_compétences!$D$3:$BA$118,MATCH(Progression_Cycle4!AC$4,Problématiques_compétences!$D$3:$D$118,0),22)</f>
        <v>0</v>
      </c>
      <c r="AD27" s="261">
        <f>INDEX(Problématiques_compétences!$D$3:$BA$118,MATCH(Progression_Cycle4!AD$4,Problématiques_compétences!$D$3:$D$118,0),22)</f>
        <v>0</v>
      </c>
      <c r="AE27" s="261" t="str">
        <f>INDEX(Problématiques_compétences!$D$3:$BA$118,MATCH(Progression_Cycle4!AE$4,Problématiques_compétences!$D$3:$D$118,0),22)</f>
        <v>x</v>
      </c>
      <c r="AF27" s="261">
        <f>INDEX(Problématiques_compétences!$D$3:$BA$118,MATCH(Progression_Cycle4!AF$4,Problématiques_compétences!$D$3:$D$118,0),22)</f>
        <v>0</v>
      </c>
      <c r="AG27" s="261">
        <f>INDEX(Problématiques_compétences!$D$3:$BA$118,MATCH(Progression_Cycle4!AG$4,Problématiques_compétences!$D$3:$D$118,0),22)</f>
        <v>0</v>
      </c>
      <c r="AH27" s="261">
        <f>INDEX(Problématiques_compétences!$D$3:$BA$118,MATCH(Progression_Cycle4!AH$4,Problématiques_compétences!$D$3:$D$118,0),22)</f>
        <v>0</v>
      </c>
      <c r="AI27" s="261">
        <f>INDEX(Problématiques_compétences!$D$3:$BA$118,MATCH(Progression_Cycle4!AI$4,Problématiques_compétences!$D$3:$D$118,0),22)</f>
        <v>0</v>
      </c>
      <c r="AJ27" s="261">
        <f>INDEX(Problématiques_compétences!$D$3:$BA$118,MATCH(Progression_Cycle4!AJ$4,Problématiques_compétences!$D$3:$D$118,0),22)</f>
        <v>0</v>
      </c>
      <c r="AK27" s="261">
        <f>INDEX(Problématiques_compétences!$D$3:$BA$118,MATCH(Progression_Cycle4!AK$4,Problématiques_compétences!$D$3:$D$118,0),22)</f>
        <v>0</v>
      </c>
      <c r="AL27" s="261">
        <f>INDEX(Problématiques_compétences!$D$3:$BA$118,MATCH(Progression_Cycle4!AL$4,Problématiques_compétences!$D$3:$D$118,0),22)</f>
        <v>0</v>
      </c>
    </row>
    <row r="28" spans="1:38" x14ac:dyDescent="0.25">
      <c r="A28" s="1337" t="s">
        <v>191</v>
      </c>
      <c r="B28" s="222">
        <v>5</v>
      </c>
      <c r="C28" s="223" t="s">
        <v>49</v>
      </c>
      <c r="D28" s="1480"/>
      <c r="E28" s="1481"/>
      <c r="F28" s="1481"/>
      <c r="G28" s="1481"/>
      <c r="H28" s="1481"/>
      <c r="I28" s="1481"/>
      <c r="J28" s="1481"/>
      <c r="K28" s="1481"/>
      <c r="L28" s="1481"/>
      <c r="M28" s="1481"/>
      <c r="N28" s="1481"/>
      <c r="O28" s="1481"/>
      <c r="P28" s="1481"/>
      <c r="Q28" s="1481"/>
      <c r="R28" s="1481"/>
      <c r="S28" s="1481"/>
      <c r="T28" s="1481"/>
      <c r="U28" s="1481"/>
      <c r="V28" s="1481"/>
      <c r="W28" s="1481"/>
      <c r="X28" s="1481"/>
      <c r="Y28" s="1481"/>
      <c r="Z28" s="1481"/>
      <c r="AA28" s="1481"/>
      <c r="AB28" s="1481"/>
      <c r="AC28" s="1481"/>
      <c r="AD28" s="1481"/>
      <c r="AE28" s="1481"/>
      <c r="AF28" s="1481"/>
      <c r="AG28" s="1481"/>
      <c r="AH28" s="1481"/>
      <c r="AI28" s="1481"/>
      <c r="AJ28" s="1481"/>
      <c r="AK28" s="1481"/>
      <c r="AL28" s="1482"/>
    </row>
    <row r="29" spans="1:38" x14ac:dyDescent="0.25">
      <c r="A29" s="1486"/>
      <c r="B29" s="224" t="s">
        <v>188</v>
      </c>
      <c r="C29" s="406" t="s">
        <v>294</v>
      </c>
      <c r="D29" s="353"/>
      <c r="E29" s="354"/>
      <c r="F29" s="349" t="s">
        <v>105</v>
      </c>
      <c r="G29" s="355"/>
      <c r="H29" s="6">
        <f>COUNTIF(I29:AL29,"x")</f>
        <v>5</v>
      </c>
      <c r="I29" s="261" t="str">
        <f>INDEX(Problématiques_compétences!$D$3:$BA$118,MATCH(Progression_Cycle4!I$4,Problématiques_compétences!$D$3:$D$118,0),23)</f>
        <v>x</v>
      </c>
      <c r="J29" s="261">
        <f>INDEX(Problématiques_compétences!$D$3:$BA$118,MATCH(Progression_Cycle4!J$4,Problématiques_compétences!$D$3:$D$118,0),23)</f>
        <v>0</v>
      </c>
      <c r="K29" s="261">
        <f>INDEX(Problématiques_compétences!$D$3:$BA$118,MATCH(Progression_Cycle4!K$4,Problématiques_compétences!$D$3:$D$118,0),23)</f>
        <v>0</v>
      </c>
      <c r="L29" s="261">
        <f>INDEX(Problématiques_compétences!$D$3:$BA$118,MATCH(Progression_Cycle4!L$4,Problématiques_compétences!$D$3:$D$118,0),23)</f>
        <v>0</v>
      </c>
      <c r="M29" s="261">
        <f>INDEX(Problématiques_compétences!$D$3:$BA$118,MATCH(Progression_Cycle4!M$4,Problématiques_compétences!$D$3:$D$118,0),23)</f>
        <v>0</v>
      </c>
      <c r="N29" s="261">
        <f>INDEX(Problématiques_compétences!$D$3:$BA$118,MATCH(Progression_Cycle4!N$4,Problématiques_compétences!$D$3:$D$118,0),23)</f>
        <v>0</v>
      </c>
      <c r="O29" s="261">
        <f>INDEX(Problématiques_compétences!$D$3:$BA$118,MATCH(Progression_Cycle4!O$4,Problématiques_compétences!$D$3:$D$118,0),23)</f>
        <v>0</v>
      </c>
      <c r="P29" s="261">
        <f>INDEX(Problématiques_compétences!$D$3:$BA$118,MATCH(Progression_Cycle4!P$4,Problématiques_compétences!$D$3:$D$118,0),23)</f>
        <v>0</v>
      </c>
      <c r="Q29" s="261" t="str">
        <f>INDEX(Problématiques_compétences!$D$3:$BA$118,MATCH(Progression_Cycle4!Q$4,Problématiques_compétences!$D$3:$D$118,0),23)</f>
        <v>x</v>
      </c>
      <c r="R29" s="261">
        <f>INDEX(Problématiques_compétences!$D$3:$BA$118,MATCH(Progression_Cycle4!R$4,Problématiques_compétences!$D$3:$D$118,0),23)</f>
        <v>0</v>
      </c>
      <c r="S29" s="261">
        <f>INDEX(Problématiques_compétences!$D$3:$BA$118,MATCH(Progression_Cycle4!S$4,Problématiques_compétences!$D$3:$D$118,0),23)</f>
        <v>0</v>
      </c>
      <c r="T29" s="261">
        <f>INDEX(Problématiques_compétences!$D$3:$BA$118,MATCH(Progression_Cycle4!T$4,Problématiques_compétences!$D$3:$D$118,0),23)</f>
        <v>0</v>
      </c>
      <c r="U29" s="261" t="str">
        <f>INDEX(Problématiques_compétences!$D$3:$BA$118,MATCH(Progression_Cycle4!U$4,Problématiques_compétences!$D$3:$D$118,0),23)</f>
        <v>x</v>
      </c>
      <c r="V29" s="261">
        <f>INDEX(Problématiques_compétences!$D$3:$BA$118,MATCH(Progression_Cycle4!V$4,Problématiques_compétences!$D$3:$D$118,0),23)</f>
        <v>0</v>
      </c>
      <c r="W29" s="261">
        <f>INDEX(Problématiques_compétences!$D$3:$BA$118,MATCH(Progression_Cycle4!W$4,Problématiques_compétences!$D$3:$D$118,0),23)</f>
        <v>0</v>
      </c>
      <c r="X29" s="261" t="str">
        <f>INDEX(Problématiques_compétences!$D$3:$BA$118,MATCH(Progression_Cycle4!X$4,Problématiques_compétences!$D$3:$D$118,0),23)</f>
        <v>x</v>
      </c>
      <c r="Y29" s="261">
        <f>INDEX(Problématiques_compétences!$D$3:$BA$118,MATCH(Progression_Cycle4!Y$4,Problématiques_compétences!$D$3:$D$118,0),23)</f>
        <v>0</v>
      </c>
      <c r="Z29" s="261">
        <f>INDEX(Problématiques_compétences!$D$3:$BA$118,MATCH(Progression_Cycle4!Z$4,Problématiques_compétences!$D$3:$D$118,0),23)</f>
        <v>0</v>
      </c>
      <c r="AA29" s="261">
        <f>INDEX(Problématiques_compétences!$D$3:$BA$118,MATCH(Progression_Cycle4!AA$4,Problématiques_compétences!$D$3:$D$118,0),23)</f>
        <v>0</v>
      </c>
      <c r="AB29" s="261">
        <f>INDEX(Problématiques_compétences!$D$3:$BA$118,MATCH(Progression_Cycle4!AB$4,Problématiques_compétences!$D$3:$D$118,0),23)</f>
        <v>0</v>
      </c>
      <c r="AC29" s="261">
        <f>INDEX(Problématiques_compétences!$D$3:$BA$118,MATCH(Progression_Cycle4!AC$4,Problématiques_compétences!$D$3:$D$118,0),23)</f>
        <v>0</v>
      </c>
      <c r="AD29" s="261">
        <f>INDEX(Problématiques_compétences!$D$3:$BA$118,MATCH(Progression_Cycle4!AD$4,Problématiques_compétences!$D$3:$D$118,0),23)</f>
        <v>0</v>
      </c>
      <c r="AE29" s="261">
        <f>INDEX(Problématiques_compétences!$D$3:$BA$118,MATCH(Progression_Cycle4!AE$4,Problématiques_compétences!$D$3:$D$118,0),23)</f>
        <v>0</v>
      </c>
      <c r="AF29" s="261">
        <f>INDEX(Problématiques_compétences!$D$3:$BA$118,MATCH(Progression_Cycle4!AF$4,Problématiques_compétences!$D$3:$D$118,0),23)</f>
        <v>0</v>
      </c>
      <c r="AG29" s="261">
        <f>INDEX(Problématiques_compétences!$D$3:$BA$118,MATCH(Progression_Cycle4!AG$4,Problématiques_compétences!$D$3:$D$118,0),23)</f>
        <v>0</v>
      </c>
      <c r="AH29" s="261">
        <f>INDEX(Problématiques_compétences!$D$3:$BA$118,MATCH(Progression_Cycle4!AH$4,Problématiques_compétences!$D$3:$D$118,0),23)</f>
        <v>0</v>
      </c>
      <c r="AI29" s="261">
        <f>INDEX(Problématiques_compétences!$D$3:$BA$118,MATCH(Progression_Cycle4!AI$4,Problématiques_compétences!$D$3:$D$118,0),23)</f>
        <v>0</v>
      </c>
      <c r="AJ29" s="261">
        <f>INDEX(Problématiques_compétences!$D$3:$BA$118,MATCH(Progression_Cycle4!AJ$4,Problématiques_compétences!$D$3:$D$118,0),23)</f>
        <v>0</v>
      </c>
      <c r="AK29" s="261">
        <f>INDEX(Problématiques_compétences!$D$3:$BA$118,MATCH(Progression_Cycle4!AK$4,Problématiques_compétences!$D$3:$D$118,0),23)</f>
        <v>0</v>
      </c>
      <c r="AL29" s="261" t="str">
        <f>INDEX(Problématiques_compétences!$D$3:$BA$118,MATCH(Progression_Cycle4!AL$4,Problématiques_compétences!$D$3:$D$118,0),23)</f>
        <v>x</v>
      </c>
    </row>
    <row r="30" spans="1:38" x14ac:dyDescent="0.25">
      <c r="A30" s="1486"/>
      <c r="B30" s="224" t="s">
        <v>187</v>
      </c>
      <c r="C30" s="230" t="s">
        <v>50</v>
      </c>
      <c r="D30" s="356" t="s">
        <v>186</v>
      </c>
      <c r="E30" s="354"/>
      <c r="F30" s="354"/>
      <c r="G30" s="355"/>
      <c r="H30" s="6">
        <f>COUNTIF(I30:AL30,"x")</f>
        <v>2</v>
      </c>
      <c r="I30" s="261">
        <f>INDEX(Problématiques_compétences!$D$3:$BA$118,MATCH(Progression_Cycle4!I$4,Problématiques_compétences!$D$3:$D$118,0),24)</f>
        <v>0</v>
      </c>
      <c r="J30" s="261">
        <f>INDEX(Problématiques_compétences!$D$3:$BA$118,MATCH(Progression_Cycle4!J$4,Problématiques_compétences!$D$3:$D$118,0),24)</f>
        <v>0</v>
      </c>
      <c r="K30" s="261">
        <f>INDEX(Problématiques_compétences!$D$3:$BA$118,MATCH(Progression_Cycle4!K$4,Problématiques_compétences!$D$3:$D$118,0),24)</f>
        <v>0</v>
      </c>
      <c r="L30" s="261">
        <f>INDEX(Problématiques_compétences!$D$3:$BA$118,MATCH(Progression_Cycle4!L$4,Problématiques_compétences!$D$3:$D$118,0),24)</f>
        <v>0</v>
      </c>
      <c r="M30" s="261">
        <f>INDEX(Problématiques_compétences!$D$3:$BA$118,MATCH(Progression_Cycle4!M$4,Problématiques_compétences!$D$3:$D$118,0),24)</f>
        <v>0</v>
      </c>
      <c r="N30" s="261">
        <f>INDEX(Problématiques_compétences!$D$3:$BA$118,MATCH(Progression_Cycle4!N$4,Problématiques_compétences!$D$3:$D$118,0),24)</f>
        <v>0</v>
      </c>
      <c r="O30" s="261">
        <f>INDEX(Problématiques_compétences!$D$3:$BA$118,MATCH(Progression_Cycle4!O$4,Problématiques_compétences!$D$3:$D$118,0),24)</f>
        <v>0</v>
      </c>
      <c r="P30" s="261">
        <f>INDEX(Problématiques_compétences!$D$3:$BA$118,MATCH(Progression_Cycle4!P$4,Problématiques_compétences!$D$3:$D$118,0),24)</f>
        <v>0</v>
      </c>
      <c r="Q30" s="261">
        <f>INDEX(Problématiques_compétences!$D$3:$BA$118,MATCH(Progression_Cycle4!Q$4,Problématiques_compétences!$D$3:$D$118,0),24)</f>
        <v>0</v>
      </c>
      <c r="R30" s="261">
        <f>INDEX(Problématiques_compétences!$D$3:$BA$118,MATCH(Progression_Cycle4!R$4,Problématiques_compétences!$D$3:$D$118,0),24)</f>
        <v>0</v>
      </c>
      <c r="S30" s="261">
        <f>INDEX(Problématiques_compétences!$D$3:$BA$118,MATCH(Progression_Cycle4!S$4,Problématiques_compétences!$D$3:$D$118,0),24)</f>
        <v>0</v>
      </c>
      <c r="T30" s="261">
        <f>INDEX(Problématiques_compétences!$D$3:$BA$118,MATCH(Progression_Cycle4!T$4,Problématiques_compétences!$D$3:$D$118,0),24)</f>
        <v>0</v>
      </c>
      <c r="U30" s="261">
        <f>INDEX(Problématiques_compétences!$D$3:$BA$118,MATCH(Progression_Cycle4!U$4,Problématiques_compétences!$D$3:$D$118,0),24)</f>
        <v>0</v>
      </c>
      <c r="V30" s="261">
        <f>INDEX(Problématiques_compétences!$D$3:$BA$118,MATCH(Progression_Cycle4!V$4,Problématiques_compétences!$D$3:$D$118,0),24)</f>
        <v>0</v>
      </c>
      <c r="W30" s="261" t="str">
        <f>INDEX(Problématiques_compétences!$D$3:$BA$118,MATCH(Progression_Cycle4!W$4,Problématiques_compétences!$D$3:$D$118,0),24)</f>
        <v>x</v>
      </c>
      <c r="X30" s="261">
        <f>INDEX(Problématiques_compétences!$D$3:$BA$118,MATCH(Progression_Cycle4!X$4,Problématiques_compétences!$D$3:$D$118,0),24)</f>
        <v>0</v>
      </c>
      <c r="Y30" s="261" t="str">
        <f>INDEX(Problématiques_compétences!$D$3:$BA$118,MATCH(Progression_Cycle4!Y$4,Problématiques_compétences!$D$3:$D$118,0),24)</f>
        <v>x</v>
      </c>
      <c r="Z30" s="261">
        <f>INDEX(Problématiques_compétences!$D$3:$BA$118,MATCH(Progression_Cycle4!Z$4,Problématiques_compétences!$D$3:$D$118,0),24)</f>
        <v>0</v>
      </c>
      <c r="AA30" s="261">
        <f>INDEX(Problématiques_compétences!$D$3:$BA$118,MATCH(Progression_Cycle4!AA$4,Problématiques_compétences!$D$3:$D$118,0),24)</f>
        <v>0</v>
      </c>
      <c r="AB30" s="261">
        <f>INDEX(Problématiques_compétences!$D$3:$BA$118,MATCH(Progression_Cycle4!AB$4,Problématiques_compétences!$D$3:$D$118,0),24)</f>
        <v>0</v>
      </c>
      <c r="AC30" s="261">
        <f>INDEX(Problématiques_compétences!$D$3:$BA$118,MATCH(Progression_Cycle4!AC$4,Problématiques_compétences!$D$3:$D$118,0),24)</f>
        <v>0</v>
      </c>
      <c r="AD30" s="261">
        <f>INDEX(Problématiques_compétences!$D$3:$BA$118,MATCH(Progression_Cycle4!AD$4,Problématiques_compétences!$D$3:$D$118,0),24)</f>
        <v>0</v>
      </c>
      <c r="AE30" s="261">
        <f>INDEX(Problématiques_compétences!$D$3:$BA$118,MATCH(Progression_Cycle4!AE$4,Problématiques_compétences!$D$3:$D$118,0),24)</f>
        <v>0</v>
      </c>
      <c r="AF30" s="261">
        <f>INDEX(Problématiques_compétences!$D$3:$BA$118,MATCH(Progression_Cycle4!AF$4,Problématiques_compétences!$D$3:$D$118,0),24)</f>
        <v>0</v>
      </c>
      <c r="AG30" s="261">
        <f>INDEX(Problématiques_compétences!$D$3:$BA$118,MATCH(Progression_Cycle4!AG$4,Problématiques_compétences!$D$3:$D$118,0),24)</f>
        <v>0</v>
      </c>
      <c r="AH30" s="261">
        <f>INDEX(Problématiques_compétences!$D$3:$BA$118,MATCH(Progression_Cycle4!AH$4,Problématiques_compétences!$D$3:$D$118,0),24)</f>
        <v>0</v>
      </c>
      <c r="AI30" s="261">
        <f>INDEX(Problématiques_compétences!$D$3:$BA$118,MATCH(Progression_Cycle4!AI$4,Problématiques_compétences!$D$3:$D$118,0),24)</f>
        <v>0</v>
      </c>
      <c r="AJ30" s="261">
        <f>INDEX(Problématiques_compétences!$D$3:$BA$118,MATCH(Progression_Cycle4!AJ$4,Problématiques_compétences!$D$3:$D$118,0),24)</f>
        <v>0</v>
      </c>
      <c r="AK30" s="261">
        <f>INDEX(Problématiques_compétences!$D$3:$BA$118,MATCH(Progression_Cycle4!AK$4,Problématiques_compétences!$D$3:$D$118,0),24)</f>
        <v>0</v>
      </c>
      <c r="AL30" s="261">
        <f>INDEX(Problématiques_compétences!$D$3:$BA$118,MATCH(Progression_Cycle4!AL$4,Problématiques_compétences!$D$3:$D$118,0),24)</f>
        <v>0</v>
      </c>
    </row>
    <row r="31" spans="1:38" x14ac:dyDescent="0.25">
      <c r="A31" s="1486"/>
      <c r="B31" s="224" t="s">
        <v>185</v>
      </c>
      <c r="C31" s="406" t="s">
        <v>295</v>
      </c>
      <c r="D31" s="353"/>
      <c r="E31" s="352" t="s">
        <v>148</v>
      </c>
      <c r="F31" s="354"/>
      <c r="G31" s="355"/>
      <c r="H31" s="6">
        <f>COUNTIF(I31:AL31,"x")</f>
        <v>2</v>
      </c>
      <c r="I31" s="261">
        <f>INDEX(Problématiques_compétences!$D$3:$BA$118,MATCH(Progression_Cycle4!I$4,Problématiques_compétences!$D$3:$D$118,0),25)</f>
        <v>0</v>
      </c>
      <c r="J31" s="261" t="str">
        <f>INDEX(Problématiques_compétences!$D$3:$BA$118,MATCH(Progression_Cycle4!J$4,Problématiques_compétences!$D$3:$D$118,0),25)</f>
        <v>x</v>
      </c>
      <c r="K31" s="261">
        <f>INDEX(Problématiques_compétences!$D$3:$BA$118,MATCH(Progression_Cycle4!K$4,Problématiques_compétences!$D$3:$D$118,0),25)</f>
        <v>0</v>
      </c>
      <c r="L31" s="261">
        <f>INDEX(Problématiques_compétences!$D$3:$BA$118,MATCH(Progression_Cycle4!L$4,Problématiques_compétences!$D$3:$D$118,0),25)</f>
        <v>0</v>
      </c>
      <c r="M31" s="261">
        <f>INDEX(Problématiques_compétences!$D$3:$BA$118,MATCH(Progression_Cycle4!M$4,Problématiques_compétences!$D$3:$D$118,0),25)</f>
        <v>0</v>
      </c>
      <c r="N31" s="261">
        <f>INDEX(Problématiques_compétences!$D$3:$BA$118,MATCH(Progression_Cycle4!N$4,Problématiques_compétences!$D$3:$D$118,0),25)</f>
        <v>0</v>
      </c>
      <c r="O31" s="261">
        <f>INDEX(Problématiques_compétences!$D$3:$BA$118,MATCH(Progression_Cycle4!O$4,Problématiques_compétences!$D$3:$D$118,0),25)</f>
        <v>0</v>
      </c>
      <c r="P31" s="261">
        <f>INDEX(Problématiques_compétences!$D$3:$BA$118,MATCH(Progression_Cycle4!P$4,Problématiques_compétences!$D$3:$D$118,0),25)</f>
        <v>0</v>
      </c>
      <c r="Q31" s="261" t="str">
        <f>INDEX(Problématiques_compétences!$D$3:$BA$118,MATCH(Progression_Cycle4!Q$4,Problématiques_compétences!$D$3:$D$118,0),25)</f>
        <v>x</v>
      </c>
      <c r="R31" s="261">
        <f>INDEX(Problématiques_compétences!$D$3:$BA$118,MATCH(Progression_Cycle4!R$4,Problématiques_compétences!$D$3:$D$118,0),25)</f>
        <v>0</v>
      </c>
      <c r="S31" s="261">
        <f>INDEX(Problématiques_compétences!$D$3:$BA$118,MATCH(Progression_Cycle4!S$4,Problématiques_compétences!$D$3:$D$118,0),25)</f>
        <v>0</v>
      </c>
      <c r="T31" s="261">
        <f>INDEX(Problématiques_compétences!$D$3:$BA$118,MATCH(Progression_Cycle4!T$4,Problématiques_compétences!$D$3:$D$118,0),25)</f>
        <v>0</v>
      </c>
      <c r="U31" s="261">
        <f>INDEX(Problématiques_compétences!$D$3:$BA$118,MATCH(Progression_Cycle4!U$4,Problématiques_compétences!$D$3:$D$118,0),25)</f>
        <v>0</v>
      </c>
      <c r="V31" s="261">
        <f>INDEX(Problématiques_compétences!$D$3:$BA$118,MATCH(Progression_Cycle4!V$4,Problématiques_compétences!$D$3:$D$118,0),25)</f>
        <v>0</v>
      </c>
      <c r="W31" s="261">
        <f>INDEX(Problématiques_compétences!$D$3:$BA$118,MATCH(Progression_Cycle4!W$4,Problématiques_compétences!$D$3:$D$118,0),25)</f>
        <v>0</v>
      </c>
      <c r="X31" s="261">
        <f>INDEX(Problématiques_compétences!$D$3:$BA$118,MATCH(Progression_Cycle4!X$4,Problématiques_compétences!$D$3:$D$118,0),25)</f>
        <v>0</v>
      </c>
      <c r="Y31" s="261">
        <f>INDEX(Problématiques_compétences!$D$3:$BA$118,MATCH(Progression_Cycle4!Y$4,Problématiques_compétences!$D$3:$D$118,0),25)</f>
        <v>0</v>
      </c>
      <c r="Z31" s="261">
        <f>INDEX(Problématiques_compétences!$D$3:$BA$118,MATCH(Progression_Cycle4!Z$4,Problématiques_compétences!$D$3:$D$118,0),25)</f>
        <v>0</v>
      </c>
      <c r="AA31" s="261">
        <f>INDEX(Problématiques_compétences!$D$3:$BA$118,MATCH(Progression_Cycle4!AA$4,Problématiques_compétences!$D$3:$D$118,0),25)</f>
        <v>0</v>
      </c>
      <c r="AB31" s="261">
        <f>INDEX(Problématiques_compétences!$D$3:$BA$118,MATCH(Progression_Cycle4!AB$4,Problématiques_compétences!$D$3:$D$118,0),25)</f>
        <v>0</v>
      </c>
      <c r="AC31" s="261">
        <f>INDEX(Problématiques_compétences!$D$3:$BA$118,MATCH(Progression_Cycle4!AC$4,Problématiques_compétences!$D$3:$D$118,0),25)</f>
        <v>0</v>
      </c>
      <c r="AD31" s="261">
        <f>INDEX(Problématiques_compétences!$D$3:$BA$118,MATCH(Progression_Cycle4!AD$4,Problématiques_compétences!$D$3:$D$118,0),25)</f>
        <v>0</v>
      </c>
      <c r="AE31" s="261">
        <f>INDEX(Problématiques_compétences!$D$3:$BA$118,MATCH(Progression_Cycle4!AE$4,Problématiques_compétences!$D$3:$D$118,0),25)</f>
        <v>0</v>
      </c>
      <c r="AF31" s="261">
        <f>INDEX(Problématiques_compétences!$D$3:$BA$118,MATCH(Progression_Cycle4!AF$4,Problématiques_compétences!$D$3:$D$118,0),25)</f>
        <v>0</v>
      </c>
      <c r="AG31" s="261">
        <f>INDEX(Problématiques_compétences!$D$3:$BA$118,MATCH(Progression_Cycle4!AG$4,Problématiques_compétences!$D$3:$D$118,0),25)</f>
        <v>0</v>
      </c>
      <c r="AH31" s="261">
        <f>INDEX(Problématiques_compétences!$D$3:$BA$118,MATCH(Progression_Cycle4!AH$4,Problématiques_compétences!$D$3:$D$118,0),25)</f>
        <v>0</v>
      </c>
      <c r="AI31" s="261">
        <f>INDEX(Problématiques_compétences!$D$3:$BA$118,MATCH(Progression_Cycle4!AI$4,Problématiques_compétences!$D$3:$D$118,0),25)</f>
        <v>0</v>
      </c>
      <c r="AJ31" s="261">
        <f>INDEX(Problématiques_compétences!$D$3:$BA$118,MATCH(Progression_Cycle4!AJ$4,Problématiques_compétences!$D$3:$D$118,0),25)</f>
        <v>0</v>
      </c>
      <c r="AK31" s="261">
        <f>INDEX(Problématiques_compétences!$D$3:$BA$118,MATCH(Progression_Cycle4!AK$4,Problématiques_compétences!$D$3:$D$118,0),25)</f>
        <v>0</v>
      </c>
      <c r="AL31" s="261">
        <f>INDEX(Problématiques_compétences!$D$3:$BA$118,MATCH(Progression_Cycle4!AL$4,Problématiques_compétences!$D$3:$D$118,0),25)</f>
        <v>0</v>
      </c>
    </row>
    <row r="32" spans="1:38" x14ac:dyDescent="0.25">
      <c r="A32" s="1486"/>
      <c r="B32" s="226" t="s">
        <v>183</v>
      </c>
      <c r="C32" s="231" t="s">
        <v>296</v>
      </c>
      <c r="D32" s="353"/>
      <c r="E32" s="354"/>
      <c r="F32" s="354"/>
      <c r="G32" s="357" t="s">
        <v>91</v>
      </c>
      <c r="H32" s="6">
        <f>COUNTIF(I32:AL32,"x")</f>
        <v>2</v>
      </c>
      <c r="I32" s="261">
        <f>INDEX(Problématiques_compétences!$D$3:$BA$118,MATCH(Progression_Cycle4!I$4,Problématiques_compétences!$D$3:$D$118,0),26)</f>
        <v>0</v>
      </c>
      <c r="J32" s="261">
        <f>INDEX(Problématiques_compétences!$D$3:$BA$118,MATCH(Progression_Cycle4!J$4,Problématiques_compétences!$D$3:$D$118,0),26)</f>
        <v>0</v>
      </c>
      <c r="K32" s="261">
        <f>INDEX(Problématiques_compétences!$D$3:$BA$118,MATCH(Progression_Cycle4!K$4,Problématiques_compétences!$D$3:$D$118,0),26)</f>
        <v>0</v>
      </c>
      <c r="L32" s="261">
        <f>INDEX(Problématiques_compétences!$D$3:$BA$118,MATCH(Progression_Cycle4!L$4,Problématiques_compétences!$D$3:$D$118,0),26)</f>
        <v>0</v>
      </c>
      <c r="M32" s="261">
        <f>INDEX(Problématiques_compétences!$D$3:$BA$118,MATCH(Progression_Cycle4!M$4,Problématiques_compétences!$D$3:$D$118,0),26)</f>
        <v>0</v>
      </c>
      <c r="N32" s="261">
        <f>INDEX(Problématiques_compétences!$D$3:$BA$118,MATCH(Progression_Cycle4!N$4,Problématiques_compétences!$D$3:$D$118,0),26)</f>
        <v>0</v>
      </c>
      <c r="O32" s="261">
        <f>INDEX(Problématiques_compétences!$D$3:$BA$118,MATCH(Progression_Cycle4!O$4,Problématiques_compétences!$D$3:$D$118,0),26)</f>
        <v>0</v>
      </c>
      <c r="P32" s="261">
        <f>INDEX(Problématiques_compétences!$D$3:$BA$118,MATCH(Progression_Cycle4!P$4,Problématiques_compétences!$D$3:$D$118,0),26)</f>
        <v>0</v>
      </c>
      <c r="Q32" s="261">
        <f>INDEX(Problématiques_compétences!$D$3:$BA$118,MATCH(Progression_Cycle4!Q$4,Problématiques_compétences!$D$3:$D$118,0),26)</f>
        <v>0</v>
      </c>
      <c r="R32" s="261">
        <f>INDEX(Problématiques_compétences!$D$3:$BA$118,MATCH(Progression_Cycle4!R$4,Problématiques_compétences!$D$3:$D$118,0),26)</f>
        <v>0</v>
      </c>
      <c r="S32" s="261" t="str">
        <f>INDEX(Problématiques_compétences!$D$3:$BA$118,MATCH(Progression_Cycle4!S$4,Problématiques_compétences!$D$3:$D$118,0),26)</f>
        <v>x</v>
      </c>
      <c r="T32" s="261">
        <f>INDEX(Problématiques_compétences!$D$3:$BA$118,MATCH(Progression_Cycle4!T$4,Problématiques_compétences!$D$3:$D$118,0),26)</f>
        <v>0</v>
      </c>
      <c r="U32" s="261">
        <f>INDEX(Problématiques_compétences!$D$3:$BA$118,MATCH(Progression_Cycle4!U$4,Problématiques_compétences!$D$3:$D$118,0),26)</f>
        <v>0</v>
      </c>
      <c r="V32" s="261">
        <f>INDEX(Problématiques_compétences!$D$3:$BA$118,MATCH(Progression_Cycle4!V$4,Problématiques_compétences!$D$3:$D$118,0),26)</f>
        <v>0</v>
      </c>
      <c r="W32" s="261">
        <f>INDEX(Problématiques_compétences!$D$3:$BA$118,MATCH(Progression_Cycle4!W$4,Problématiques_compétences!$D$3:$D$118,0),26)</f>
        <v>0</v>
      </c>
      <c r="X32" s="261">
        <f>INDEX(Problématiques_compétences!$D$3:$BA$118,MATCH(Progression_Cycle4!X$4,Problématiques_compétences!$D$3:$D$118,0),26)</f>
        <v>0</v>
      </c>
      <c r="Y32" s="261">
        <f>INDEX(Problématiques_compétences!$D$3:$BA$118,MATCH(Progression_Cycle4!Y$4,Problématiques_compétences!$D$3:$D$118,0),26)</f>
        <v>0</v>
      </c>
      <c r="Z32" s="261">
        <f>INDEX(Problématiques_compétences!$D$3:$BA$118,MATCH(Progression_Cycle4!Z$4,Problématiques_compétences!$D$3:$D$118,0),26)</f>
        <v>0</v>
      </c>
      <c r="AA32" s="261">
        <f>INDEX(Problématiques_compétences!$D$3:$BA$118,MATCH(Progression_Cycle4!AA$4,Problématiques_compétences!$D$3:$D$118,0),26)</f>
        <v>0</v>
      </c>
      <c r="AB32" s="261">
        <f>INDEX(Problématiques_compétences!$D$3:$BA$118,MATCH(Progression_Cycle4!AB$4,Problématiques_compétences!$D$3:$D$118,0),26)</f>
        <v>0</v>
      </c>
      <c r="AC32" s="261">
        <f>INDEX(Problématiques_compétences!$D$3:$BA$118,MATCH(Progression_Cycle4!AC$4,Problématiques_compétences!$D$3:$D$118,0),26)</f>
        <v>0</v>
      </c>
      <c r="AD32" s="261">
        <f>INDEX(Problématiques_compétences!$D$3:$BA$118,MATCH(Progression_Cycle4!AD$4,Problématiques_compétences!$D$3:$D$118,0),26)</f>
        <v>0</v>
      </c>
      <c r="AE32" s="261">
        <f>INDEX(Problématiques_compétences!$D$3:$BA$118,MATCH(Progression_Cycle4!AE$4,Problématiques_compétences!$D$3:$D$118,0),26)</f>
        <v>0</v>
      </c>
      <c r="AF32" s="261" t="str">
        <f>INDEX(Problématiques_compétences!$D$3:$BA$118,MATCH(Progression_Cycle4!AF$4,Problématiques_compétences!$D$3:$D$118,0),26)</f>
        <v>x</v>
      </c>
      <c r="AG32" s="261">
        <f>INDEX(Problématiques_compétences!$D$3:$BA$118,MATCH(Progression_Cycle4!AG$4,Problématiques_compétences!$D$3:$D$118,0),26)</f>
        <v>0</v>
      </c>
      <c r="AH32" s="261">
        <f>INDEX(Problématiques_compétences!$D$3:$BA$118,MATCH(Progression_Cycle4!AH$4,Problématiques_compétences!$D$3:$D$118,0),26)</f>
        <v>0</v>
      </c>
      <c r="AI32" s="261">
        <f>INDEX(Problématiques_compétences!$D$3:$BA$118,MATCH(Progression_Cycle4!AI$4,Problématiques_compétences!$D$3:$D$118,0),26)</f>
        <v>0</v>
      </c>
      <c r="AJ32" s="261">
        <f>INDEX(Problématiques_compétences!$D$3:$BA$118,MATCH(Progression_Cycle4!AJ$4,Problématiques_compétences!$D$3:$D$118,0),26)</f>
        <v>0</v>
      </c>
      <c r="AK32" s="261">
        <f>INDEX(Problématiques_compétences!$D$3:$BA$118,MATCH(Progression_Cycle4!AK$4,Problématiques_compétences!$D$3:$D$118,0),26)</f>
        <v>0</v>
      </c>
      <c r="AL32" s="261">
        <f>INDEX(Problématiques_compétences!$D$3:$BA$118,MATCH(Progression_Cycle4!AL$4,Problématiques_compétences!$D$3:$D$118,0),26)</f>
        <v>0</v>
      </c>
    </row>
    <row r="33" spans="1:38" ht="15.75" thickBot="1" x14ac:dyDescent="0.3">
      <c r="A33" s="1487"/>
      <c r="B33" s="228" t="s">
        <v>182</v>
      </c>
      <c r="C33" s="229" t="s">
        <v>297</v>
      </c>
      <c r="D33" s="353"/>
      <c r="E33" s="354"/>
      <c r="F33" s="354"/>
      <c r="G33" s="357" t="s">
        <v>90</v>
      </c>
      <c r="H33" s="6">
        <f>COUNTIF(I33:AL33,"x")</f>
        <v>4</v>
      </c>
      <c r="I33" s="261">
        <f>INDEX(Problématiques_compétences!$D$3:$BA$118,MATCH(Progression_Cycle4!I$4,Problématiques_compétences!$D$3:$D$118,0),27)</f>
        <v>0</v>
      </c>
      <c r="J33" s="261">
        <f>INDEX(Problématiques_compétences!$D$3:$BA$118,MATCH(Progression_Cycle4!J$4,Problématiques_compétences!$D$3:$D$118,0),27)</f>
        <v>0</v>
      </c>
      <c r="K33" s="261">
        <f>INDEX(Problématiques_compétences!$D$3:$BA$118,MATCH(Progression_Cycle4!K$4,Problématiques_compétences!$D$3:$D$118,0),27)</f>
        <v>0</v>
      </c>
      <c r="L33" s="261">
        <f>INDEX(Problématiques_compétences!$D$3:$BA$118,MATCH(Progression_Cycle4!L$4,Problématiques_compétences!$D$3:$D$118,0),27)</f>
        <v>0</v>
      </c>
      <c r="M33" s="261">
        <f>INDEX(Problématiques_compétences!$D$3:$BA$118,MATCH(Progression_Cycle4!M$4,Problématiques_compétences!$D$3:$D$118,0),27)</f>
        <v>0</v>
      </c>
      <c r="N33" s="261">
        <f>INDEX(Problématiques_compétences!$D$3:$BA$118,MATCH(Progression_Cycle4!N$4,Problématiques_compétences!$D$3:$D$118,0),27)</f>
        <v>0</v>
      </c>
      <c r="O33" s="261">
        <f>INDEX(Problématiques_compétences!$D$3:$BA$118,MATCH(Progression_Cycle4!O$4,Problématiques_compétences!$D$3:$D$118,0),27)</f>
        <v>0</v>
      </c>
      <c r="P33" s="261">
        <f>INDEX(Problématiques_compétences!$D$3:$BA$118,MATCH(Progression_Cycle4!P$4,Problématiques_compétences!$D$3:$D$118,0),27)</f>
        <v>0</v>
      </c>
      <c r="Q33" s="261">
        <f>INDEX(Problématiques_compétences!$D$3:$BA$118,MATCH(Progression_Cycle4!Q$4,Problématiques_compétences!$D$3:$D$118,0),27)</f>
        <v>0</v>
      </c>
      <c r="R33" s="261">
        <f>INDEX(Problématiques_compétences!$D$3:$BA$118,MATCH(Progression_Cycle4!R$4,Problématiques_compétences!$D$3:$D$118,0),27)</f>
        <v>0</v>
      </c>
      <c r="S33" s="261">
        <f>INDEX(Problématiques_compétences!$D$3:$BA$118,MATCH(Progression_Cycle4!S$4,Problématiques_compétences!$D$3:$D$118,0),27)</f>
        <v>0</v>
      </c>
      <c r="T33" s="261">
        <f>INDEX(Problématiques_compétences!$D$3:$BA$118,MATCH(Progression_Cycle4!T$4,Problématiques_compétences!$D$3:$D$118,0),27)</f>
        <v>0</v>
      </c>
      <c r="U33" s="261">
        <f>INDEX(Problématiques_compétences!$D$3:$BA$118,MATCH(Progression_Cycle4!U$4,Problématiques_compétences!$D$3:$D$118,0),27)</f>
        <v>0</v>
      </c>
      <c r="V33" s="261">
        <f>INDEX(Problématiques_compétences!$D$3:$BA$118,MATCH(Progression_Cycle4!V$4,Problématiques_compétences!$D$3:$D$118,0),27)</f>
        <v>0</v>
      </c>
      <c r="W33" s="261">
        <f>INDEX(Problématiques_compétences!$D$3:$BA$118,MATCH(Progression_Cycle4!W$4,Problématiques_compétences!$D$3:$D$118,0),27)</f>
        <v>0</v>
      </c>
      <c r="X33" s="261">
        <f>INDEX(Problématiques_compétences!$D$3:$BA$118,MATCH(Progression_Cycle4!X$4,Problématiques_compétences!$D$3:$D$118,0),27)</f>
        <v>0</v>
      </c>
      <c r="Y33" s="261">
        <f>INDEX(Problématiques_compétences!$D$3:$BA$118,MATCH(Progression_Cycle4!Y$4,Problématiques_compétences!$D$3:$D$118,0),27)</f>
        <v>0</v>
      </c>
      <c r="Z33" s="261">
        <f>INDEX(Problématiques_compétences!$D$3:$BA$118,MATCH(Progression_Cycle4!Z$4,Problématiques_compétences!$D$3:$D$118,0),27)</f>
        <v>0</v>
      </c>
      <c r="AA33" s="261" t="str">
        <f>INDEX(Problématiques_compétences!$D$3:$BA$118,MATCH(Progression_Cycle4!AA$4,Problématiques_compétences!$D$3:$D$118,0),27)</f>
        <v>x</v>
      </c>
      <c r="AB33" s="261">
        <f>INDEX(Problématiques_compétences!$D$3:$BA$118,MATCH(Progression_Cycle4!AB$4,Problématiques_compétences!$D$3:$D$118,0),27)</f>
        <v>0</v>
      </c>
      <c r="AC33" s="261">
        <f>INDEX(Problématiques_compétences!$D$3:$BA$118,MATCH(Progression_Cycle4!AC$4,Problématiques_compétences!$D$3:$D$118,0),27)</f>
        <v>0</v>
      </c>
      <c r="AD33" s="261">
        <f>INDEX(Problématiques_compétences!$D$3:$BA$118,MATCH(Progression_Cycle4!AD$4,Problématiques_compétences!$D$3:$D$118,0),27)</f>
        <v>0</v>
      </c>
      <c r="AE33" s="261" t="str">
        <f>INDEX(Problématiques_compétences!$D$3:$BA$118,MATCH(Progression_Cycle4!AE$4,Problématiques_compétences!$D$3:$D$118,0),27)</f>
        <v>x</v>
      </c>
      <c r="AF33" s="261" t="str">
        <f>INDEX(Problématiques_compétences!$D$3:$BA$118,MATCH(Progression_Cycle4!AF$4,Problématiques_compétences!$D$3:$D$118,0),27)</f>
        <v>x</v>
      </c>
      <c r="AG33" s="261">
        <f>INDEX(Problématiques_compétences!$D$3:$BA$118,MATCH(Progression_Cycle4!AG$4,Problématiques_compétences!$D$3:$D$118,0),27)</f>
        <v>0</v>
      </c>
      <c r="AH33" s="261">
        <f>INDEX(Problématiques_compétences!$D$3:$BA$118,MATCH(Progression_Cycle4!AH$4,Problématiques_compétences!$D$3:$D$118,0),27)</f>
        <v>0</v>
      </c>
      <c r="AI33" s="261">
        <f>INDEX(Problématiques_compétences!$D$3:$BA$118,MATCH(Progression_Cycle4!AI$4,Problématiques_compétences!$D$3:$D$118,0),27)</f>
        <v>0</v>
      </c>
      <c r="AJ33" s="261">
        <f>INDEX(Problématiques_compétences!$D$3:$BA$118,MATCH(Progression_Cycle4!AJ$4,Problématiques_compétences!$D$3:$D$118,0),27)</f>
        <v>0</v>
      </c>
      <c r="AK33" s="261" t="str">
        <f>INDEX(Problématiques_compétences!$D$3:$BA$118,MATCH(Progression_Cycle4!AK$4,Problématiques_compétences!$D$3:$D$118,0),27)</f>
        <v>X</v>
      </c>
      <c r="AL33" s="261">
        <f>INDEX(Problématiques_compétences!$D$3:$BA$118,MATCH(Progression_Cycle4!AL$4,Problématiques_compétences!$D$3:$D$118,0),27)</f>
        <v>0</v>
      </c>
    </row>
    <row r="34" spans="1:38" ht="30" x14ac:dyDescent="0.25">
      <c r="A34" s="158" t="s">
        <v>180</v>
      </c>
      <c r="B34" s="222">
        <v>6</v>
      </c>
      <c r="C34" s="223" t="s">
        <v>51</v>
      </c>
      <c r="D34" s="1480"/>
      <c r="E34" s="1481"/>
      <c r="F34" s="1481"/>
      <c r="G34" s="1481"/>
      <c r="H34" s="1481"/>
      <c r="I34" s="1481"/>
      <c r="J34" s="1481"/>
      <c r="K34" s="1481"/>
      <c r="L34" s="1481"/>
      <c r="M34" s="1481"/>
      <c r="N34" s="1481"/>
      <c r="O34" s="1481"/>
      <c r="P34" s="1481"/>
      <c r="Q34" s="1481"/>
      <c r="R34" s="1481"/>
      <c r="S34" s="1481"/>
      <c r="T34" s="1481"/>
      <c r="U34" s="1481"/>
      <c r="V34" s="1481"/>
      <c r="W34" s="1481"/>
      <c r="X34" s="1481"/>
      <c r="Y34" s="1481"/>
      <c r="Z34" s="1481"/>
      <c r="AA34" s="1481"/>
      <c r="AB34" s="1481"/>
      <c r="AC34" s="1481"/>
      <c r="AD34" s="1481"/>
      <c r="AE34" s="1481"/>
      <c r="AF34" s="1481"/>
      <c r="AG34" s="1481"/>
      <c r="AH34" s="1481"/>
      <c r="AI34" s="1481"/>
      <c r="AJ34" s="1481"/>
      <c r="AK34" s="1481"/>
      <c r="AL34" s="1482"/>
    </row>
    <row r="35" spans="1:38" ht="45" x14ac:dyDescent="0.25">
      <c r="A35" s="159" t="s">
        <v>172</v>
      </c>
      <c r="B35" s="224" t="s">
        <v>178</v>
      </c>
      <c r="C35" s="406" t="s">
        <v>177</v>
      </c>
      <c r="D35" s="353"/>
      <c r="E35" s="352" t="s">
        <v>163</v>
      </c>
      <c r="F35" s="354"/>
      <c r="G35" s="355"/>
      <c r="H35" s="6">
        <f>COUNTIF(I35:AL35,"x")</f>
        <v>3</v>
      </c>
      <c r="I35" s="261">
        <f>INDEX(Problématiques_compétences!$D$3:$BA$118,MATCH(Progression_Cycle4!I$4,Problématiques_compétences!$D$3:$D$118,0),30)</f>
        <v>0</v>
      </c>
      <c r="J35" s="261">
        <f>INDEX(Problématiques_compétences!$D$3:$BA$118,MATCH(Progression_Cycle4!J$4,Problématiques_compétences!$D$3:$D$118,0),30)</f>
        <v>0</v>
      </c>
      <c r="K35" s="261">
        <f>INDEX(Problématiques_compétences!$D$3:$BA$118,MATCH(Progression_Cycle4!K$4,Problématiques_compétences!$D$3:$D$118,0),30)</f>
        <v>0</v>
      </c>
      <c r="L35" s="261">
        <f>INDEX(Problématiques_compétences!$D$3:$BA$118,MATCH(Progression_Cycle4!L$4,Problématiques_compétences!$D$3:$D$118,0),30)</f>
        <v>0</v>
      </c>
      <c r="M35" s="261">
        <f>INDEX(Problématiques_compétences!$D$3:$BA$118,MATCH(Progression_Cycle4!M$4,Problématiques_compétences!$D$3:$D$118,0),30)</f>
        <v>0</v>
      </c>
      <c r="N35" s="261">
        <f>INDEX(Problématiques_compétences!$D$3:$BA$118,MATCH(Progression_Cycle4!N$4,Problématiques_compétences!$D$3:$D$118,0),30)</f>
        <v>0</v>
      </c>
      <c r="O35" s="261">
        <f>INDEX(Problématiques_compétences!$D$3:$BA$118,MATCH(Progression_Cycle4!O$4,Problématiques_compétences!$D$3:$D$118,0),30)</f>
        <v>0</v>
      </c>
      <c r="P35" s="261">
        <f>INDEX(Problématiques_compétences!$D$3:$BA$118,MATCH(Progression_Cycle4!P$4,Problématiques_compétences!$D$3:$D$118,0),30)</f>
        <v>0</v>
      </c>
      <c r="Q35" s="261">
        <f>INDEX(Problématiques_compétences!$D$3:$BA$118,MATCH(Progression_Cycle4!Q$4,Problématiques_compétences!$D$3:$D$118,0),30)</f>
        <v>0</v>
      </c>
      <c r="R35" s="261">
        <f>INDEX(Problématiques_compétences!$D$3:$BA$118,MATCH(Progression_Cycle4!R$4,Problématiques_compétences!$D$3:$D$118,0),30)</f>
        <v>0</v>
      </c>
      <c r="S35" s="261">
        <f>INDEX(Problématiques_compétences!$D$3:$BA$118,MATCH(Progression_Cycle4!S$4,Problématiques_compétences!$D$3:$D$118,0),30)</f>
        <v>0</v>
      </c>
      <c r="T35" s="261">
        <f>INDEX(Problématiques_compétences!$D$3:$BA$118,MATCH(Progression_Cycle4!T$4,Problématiques_compétences!$D$3:$D$118,0),30)</f>
        <v>0</v>
      </c>
      <c r="U35" s="261">
        <f>INDEX(Problématiques_compétences!$D$3:$BA$118,MATCH(Progression_Cycle4!U$4,Problématiques_compétences!$D$3:$D$118,0),30)</f>
        <v>0</v>
      </c>
      <c r="V35" s="261">
        <f>INDEX(Problématiques_compétences!$D$3:$BA$118,MATCH(Progression_Cycle4!V$4,Problématiques_compétences!$D$3:$D$118,0),30)</f>
        <v>0</v>
      </c>
      <c r="W35" s="261">
        <f>INDEX(Problématiques_compétences!$D$3:$BA$118,MATCH(Progression_Cycle4!W$4,Problématiques_compétences!$D$3:$D$118,0),30)</f>
        <v>0</v>
      </c>
      <c r="X35" s="261">
        <f>INDEX(Problématiques_compétences!$D$3:$BA$118,MATCH(Progression_Cycle4!X$4,Problématiques_compétences!$D$3:$D$118,0),30)</f>
        <v>0</v>
      </c>
      <c r="Y35" s="261">
        <f>INDEX(Problématiques_compétences!$D$3:$BA$118,MATCH(Progression_Cycle4!Y$4,Problématiques_compétences!$D$3:$D$118,0),30)</f>
        <v>0</v>
      </c>
      <c r="Z35" s="261">
        <f>INDEX(Problématiques_compétences!$D$3:$BA$118,MATCH(Progression_Cycle4!Z$4,Problématiques_compétences!$D$3:$D$118,0),30)</f>
        <v>0</v>
      </c>
      <c r="AA35" s="261">
        <f>INDEX(Problématiques_compétences!$D$3:$BA$118,MATCH(Progression_Cycle4!AA$4,Problématiques_compétences!$D$3:$D$118,0),30)</f>
        <v>0</v>
      </c>
      <c r="AB35" s="261" t="str">
        <f>INDEX(Problématiques_compétences!$D$3:$BA$118,MATCH(Progression_Cycle4!AB$4,Problématiques_compétences!$D$3:$D$118,0),30)</f>
        <v>x</v>
      </c>
      <c r="AC35" s="261">
        <f>INDEX(Problématiques_compétences!$D$3:$BA$118,MATCH(Progression_Cycle4!AC$4,Problématiques_compétences!$D$3:$D$118,0),30)</f>
        <v>0</v>
      </c>
      <c r="AD35" s="261" t="str">
        <f>INDEX(Problématiques_compétences!$D$3:$BA$118,MATCH(Progression_Cycle4!AD$4,Problématiques_compétences!$D$3:$D$118,0),30)</f>
        <v>x</v>
      </c>
      <c r="AE35" s="261">
        <f>INDEX(Problématiques_compétences!$D$3:$BA$118,MATCH(Progression_Cycle4!AE$4,Problématiques_compétences!$D$3:$D$118,0),30)</f>
        <v>0</v>
      </c>
      <c r="AF35" s="261">
        <f>INDEX(Problématiques_compétences!$D$3:$BA$118,MATCH(Progression_Cycle4!AF$4,Problématiques_compétences!$D$3:$D$118,0),30)</f>
        <v>0</v>
      </c>
      <c r="AG35" s="261">
        <f>INDEX(Problématiques_compétences!$D$3:$BA$118,MATCH(Progression_Cycle4!AG$4,Problématiques_compétences!$D$3:$D$118,0),30)</f>
        <v>0</v>
      </c>
      <c r="AH35" s="261">
        <f>INDEX(Problématiques_compétences!$D$3:$BA$118,MATCH(Progression_Cycle4!AH$4,Problématiques_compétences!$D$3:$D$118,0),30)</f>
        <v>0</v>
      </c>
      <c r="AI35" s="261">
        <f>INDEX(Problématiques_compétences!$D$3:$BA$118,MATCH(Progression_Cycle4!AI$4,Problématiques_compétences!$D$3:$D$118,0),30)</f>
        <v>0</v>
      </c>
      <c r="AJ35" s="261">
        <f>INDEX(Problématiques_compétences!$D$3:$BA$118,MATCH(Progression_Cycle4!AJ$4,Problématiques_compétences!$D$3:$D$118,0),30)</f>
        <v>0</v>
      </c>
      <c r="AK35" s="261" t="str">
        <f>INDEX(Problématiques_compétences!$D$3:$BA$118,MATCH(Progression_Cycle4!AK$4,Problématiques_compétences!$D$3:$D$118,0),30)</f>
        <v>x</v>
      </c>
      <c r="AL35" s="261">
        <f>INDEX(Problématiques_compétences!$D$3:$BA$118,MATCH(Progression_Cycle4!AL$4,Problématiques_compétences!$D$3:$D$118,0),30)</f>
        <v>0</v>
      </c>
    </row>
    <row r="36" spans="1:38" x14ac:dyDescent="0.25">
      <c r="A36" s="237"/>
      <c r="B36" s="224" t="s">
        <v>176</v>
      </c>
      <c r="C36" s="230" t="s">
        <v>298</v>
      </c>
      <c r="D36" s="353"/>
      <c r="E36" s="352" t="s">
        <v>174</v>
      </c>
      <c r="F36" s="354"/>
      <c r="G36" s="355"/>
      <c r="H36" s="6">
        <f>COUNTIF(I36:AL36,"x")</f>
        <v>3</v>
      </c>
      <c r="I36" s="261">
        <f>INDEX(Problématiques_compétences!$D$3:$BA$118,MATCH(Progression_Cycle4!I$4,Problématiques_compétences!$D$3:$D$118,0),31)</f>
        <v>0</v>
      </c>
      <c r="J36" s="261">
        <f>INDEX(Problématiques_compétences!$D$3:$BA$118,MATCH(Progression_Cycle4!J$4,Problématiques_compétences!$D$3:$D$118,0),31)</f>
        <v>0</v>
      </c>
      <c r="K36" s="261">
        <f>INDEX(Problématiques_compétences!$D$3:$BA$118,MATCH(Progression_Cycle4!K$4,Problématiques_compétences!$D$3:$D$118,0),31)</f>
        <v>0</v>
      </c>
      <c r="L36" s="261">
        <f>INDEX(Problématiques_compétences!$D$3:$BA$118,MATCH(Progression_Cycle4!L$4,Problématiques_compétences!$D$3:$D$118,0),31)</f>
        <v>0</v>
      </c>
      <c r="M36" s="261">
        <f>INDEX(Problématiques_compétences!$D$3:$BA$118,MATCH(Progression_Cycle4!M$4,Problématiques_compétences!$D$3:$D$118,0),31)</f>
        <v>0</v>
      </c>
      <c r="N36" s="261">
        <f>INDEX(Problématiques_compétences!$D$3:$BA$118,MATCH(Progression_Cycle4!N$4,Problématiques_compétences!$D$3:$D$118,0),31)</f>
        <v>0</v>
      </c>
      <c r="O36" s="261" t="str">
        <f>INDEX(Problématiques_compétences!$D$3:$BA$118,MATCH(Progression_Cycle4!O$4,Problématiques_compétences!$D$3:$D$118,0),31)</f>
        <v>x</v>
      </c>
      <c r="P36" s="261">
        <f>INDEX(Problématiques_compétences!$D$3:$BA$118,MATCH(Progression_Cycle4!P$4,Problématiques_compétences!$D$3:$D$118,0),31)</f>
        <v>0</v>
      </c>
      <c r="Q36" s="261">
        <f>INDEX(Problématiques_compétences!$D$3:$BA$118,MATCH(Progression_Cycle4!Q$4,Problématiques_compétences!$D$3:$D$118,0),31)</f>
        <v>0</v>
      </c>
      <c r="R36" s="261">
        <f>INDEX(Problématiques_compétences!$D$3:$BA$118,MATCH(Progression_Cycle4!R$4,Problématiques_compétences!$D$3:$D$118,0),31)</f>
        <v>0</v>
      </c>
      <c r="S36" s="261">
        <f>INDEX(Problématiques_compétences!$D$3:$BA$118,MATCH(Progression_Cycle4!S$4,Problématiques_compétences!$D$3:$D$118,0),31)</f>
        <v>0</v>
      </c>
      <c r="T36" s="261">
        <f>INDEX(Problématiques_compétences!$D$3:$BA$118,MATCH(Progression_Cycle4!T$4,Problématiques_compétences!$D$3:$D$118,0),31)</f>
        <v>0</v>
      </c>
      <c r="U36" s="261">
        <f>INDEX(Problématiques_compétences!$D$3:$BA$118,MATCH(Progression_Cycle4!U$4,Problématiques_compétences!$D$3:$D$118,0),31)</f>
        <v>0</v>
      </c>
      <c r="V36" s="261" t="str">
        <f>INDEX(Problématiques_compétences!$D$3:$BA$118,MATCH(Progression_Cycle4!V$4,Problématiques_compétences!$D$3:$D$118,0),31)</f>
        <v>x</v>
      </c>
      <c r="W36" s="261">
        <f>INDEX(Problématiques_compétences!$D$3:$BA$118,MATCH(Progression_Cycle4!W$4,Problématiques_compétences!$D$3:$D$118,0),31)</f>
        <v>0</v>
      </c>
      <c r="X36" s="261">
        <f>INDEX(Problématiques_compétences!$D$3:$BA$118,MATCH(Progression_Cycle4!X$4,Problématiques_compétences!$D$3:$D$118,0),31)</f>
        <v>0</v>
      </c>
      <c r="Y36" s="261">
        <f>INDEX(Problématiques_compétences!$D$3:$BA$118,MATCH(Progression_Cycle4!Y$4,Problématiques_compétences!$D$3:$D$118,0),31)</f>
        <v>0</v>
      </c>
      <c r="Z36" s="261">
        <f>INDEX(Problématiques_compétences!$D$3:$BA$118,MATCH(Progression_Cycle4!Z$4,Problématiques_compétences!$D$3:$D$118,0),31)</f>
        <v>0</v>
      </c>
      <c r="AA36" s="261" t="str">
        <f>INDEX(Problématiques_compétences!$D$3:$BA$118,MATCH(Progression_Cycle4!AA$4,Problématiques_compétences!$D$3:$D$118,0),31)</f>
        <v>x</v>
      </c>
      <c r="AB36" s="261">
        <f>INDEX(Problématiques_compétences!$D$3:$BA$118,MATCH(Progression_Cycle4!AB$4,Problématiques_compétences!$D$3:$D$118,0),31)</f>
        <v>0</v>
      </c>
      <c r="AC36" s="261">
        <f>INDEX(Problématiques_compétences!$D$3:$BA$118,MATCH(Progression_Cycle4!AC$4,Problématiques_compétences!$D$3:$D$118,0),31)</f>
        <v>0</v>
      </c>
      <c r="AD36" s="261">
        <f>INDEX(Problématiques_compétences!$D$3:$BA$118,MATCH(Progression_Cycle4!AD$4,Problématiques_compétences!$D$3:$D$118,0),31)</f>
        <v>0</v>
      </c>
      <c r="AE36" s="261">
        <f>INDEX(Problématiques_compétences!$D$3:$BA$118,MATCH(Progression_Cycle4!AE$4,Problématiques_compétences!$D$3:$D$118,0),31)</f>
        <v>0</v>
      </c>
      <c r="AF36" s="261">
        <f>INDEX(Problématiques_compétences!$D$3:$BA$118,MATCH(Progression_Cycle4!AF$4,Problématiques_compétences!$D$3:$D$118,0),31)</f>
        <v>0</v>
      </c>
      <c r="AG36" s="261">
        <f>INDEX(Problématiques_compétences!$D$3:$BA$118,MATCH(Progression_Cycle4!AG$4,Problématiques_compétences!$D$3:$D$118,0),31)</f>
        <v>0</v>
      </c>
      <c r="AH36" s="261">
        <f>INDEX(Problématiques_compétences!$D$3:$BA$118,MATCH(Progression_Cycle4!AH$4,Problématiques_compétences!$D$3:$D$118,0),31)</f>
        <v>0</v>
      </c>
      <c r="AI36" s="261">
        <f>INDEX(Problématiques_compétences!$D$3:$BA$118,MATCH(Progression_Cycle4!AI$4,Problématiques_compétences!$D$3:$D$118,0),31)</f>
        <v>0</v>
      </c>
      <c r="AJ36" s="261">
        <f>INDEX(Problématiques_compétences!$D$3:$BA$118,MATCH(Progression_Cycle4!AJ$4,Problématiques_compétences!$D$3:$D$118,0),31)</f>
        <v>0</v>
      </c>
      <c r="AK36" s="261">
        <f>INDEX(Problématiques_compétences!$D$3:$BA$118,MATCH(Progression_Cycle4!AK$4,Problématiques_compétences!$D$3:$D$118,0),31)</f>
        <v>0</v>
      </c>
      <c r="AL36" s="261">
        <f>INDEX(Problématiques_compétences!$D$3:$BA$118,MATCH(Progression_Cycle4!AL$4,Problématiques_compétences!$D$3:$D$118,0),31)</f>
        <v>0</v>
      </c>
    </row>
    <row r="37" spans="1:38" ht="15.75" thickBot="1" x14ac:dyDescent="0.3">
      <c r="A37" s="238"/>
      <c r="B37" s="228" t="s">
        <v>175</v>
      </c>
      <c r="C37" s="407" t="s">
        <v>463</v>
      </c>
      <c r="D37" s="353"/>
      <c r="E37" s="352" t="s">
        <v>169</v>
      </c>
      <c r="F37" s="354"/>
      <c r="G37" s="355"/>
      <c r="H37" s="6">
        <f>COUNTIF(I37:AL37,"x")</f>
        <v>2</v>
      </c>
      <c r="I37" s="261">
        <f>INDEX(Problématiques_compétences!$D$3:$BA$118,MATCH(Progression_Cycle4!I$4,Problématiques_compétences!$D$3:$D$118,0),32)</f>
        <v>0</v>
      </c>
      <c r="J37" s="261">
        <f>INDEX(Problématiques_compétences!$D$3:$BA$118,MATCH(Progression_Cycle4!J$4,Problématiques_compétences!$D$3:$D$118,0),32)</f>
        <v>0</v>
      </c>
      <c r="K37" s="261">
        <f>INDEX(Problématiques_compétences!$D$3:$BA$118,MATCH(Progression_Cycle4!K$4,Problématiques_compétences!$D$3:$D$118,0),32)</f>
        <v>0</v>
      </c>
      <c r="L37" s="261" t="str">
        <f>INDEX(Problématiques_compétences!$D$3:$BA$118,MATCH(Progression_Cycle4!L$4,Problématiques_compétences!$D$3:$D$118,0),32)</f>
        <v>x</v>
      </c>
      <c r="M37" s="261">
        <f>INDEX(Problématiques_compétences!$D$3:$BA$118,MATCH(Progression_Cycle4!M$4,Problématiques_compétences!$D$3:$D$118,0),32)</f>
        <v>0</v>
      </c>
      <c r="N37" s="261">
        <f>INDEX(Problématiques_compétences!$D$3:$BA$118,MATCH(Progression_Cycle4!N$4,Problématiques_compétences!$D$3:$D$118,0),32)</f>
        <v>0</v>
      </c>
      <c r="O37" s="261">
        <f>INDEX(Problématiques_compétences!$D$3:$BA$118,MATCH(Progression_Cycle4!O$4,Problématiques_compétences!$D$3:$D$118,0),32)</f>
        <v>0</v>
      </c>
      <c r="P37" s="261">
        <f>INDEX(Problématiques_compétences!$D$3:$BA$118,MATCH(Progression_Cycle4!P$4,Problématiques_compétences!$D$3:$D$118,0),32)</f>
        <v>0</v>
      </c>
      <c r="Q37" s="261">
        <f>INDEX(Problématiques_compétences!$D$3:$BA$118,MATCH(Progression_Cycle4!Q$4,Problématiques_compétences!$D$3:$D$118,0),32)</f>
        <v>0</v>
      </c>
      <c r="R37" s="261">
        <f>INDEX(Problématiques_compétences!$D$3:$BA$118,MATCH(Progression_Cycle4!R$4,Problématiques_compétences!$D$3:$D$118,0),32)</f>
        <v>0</v>
      </c>
      <c r="S37" s="261">
        <f>INDEX(Problématiques_compétences!$D$3:$BA$118,MATCH(Progression_Cycle4!S$4,Problématiques_compétences!$D$3:$D$118,0),32)</f>
        <v>0</v>
      </c>
      <c r="T37" s="261">
        <f>INDEX(Problématiques_compétences!$D$3:$BA$118,MATCH(Progression_Cycle4!T$4,Problématiques_compétences!$D$3:$D$118,0),32)</f>
        <v>0</v>
      </c>
      <c r="U37" s="261">
        <f>INDEX(Problématiques_compétences!$D$3:$BA$118,MATCH(Progression_Cycle4!U$4,Problématiques_compétences!$D$3:$D$118,0),32)</f>
        <v>0</v>
      </c>
      <c r="V37" s="261">
        <f>INDEX(Problématiques_compétences!$D$3:$BA$118,MATCH(Progression_Cycle4!V$4,Problématiques_compétences!$D$3:$D$118,0),32)</f>
        <v>0</v>
      </c>
      <c r="W37" s="261">
        <f>INDEX(Problématiques_compétences!$D$3:$BA$118,MATCH(Progression_Cycle4!W$4,Problématiques_compétences!$D$3:$D$118,0),32)</f>
        <v>0</v>
      </c>
      <c r="X37" s="261">
        <f>INDEX(Problématiques_compétences!$D$3:$BA$118,MATCH(Progression_Cycle4!X$4,Problématiques_compétences!$D$3:$D$118,0),32)</f>
        <v>0</v>
      </c>
      <c r="Y37" s="261" t="str">
        <f>INDEX(Problématiques_compétences!$D$3:$BA$118,MATCH(Progression_Cycle4!Y$4,Problématiques_compétences!$D$3:$D$118,0),32)</f>
        <v>x</v>
      </c>
      <c r="Z37" s="261">
        <f>INDEX(Problématiques_compétences!$D$3:$BA$118,MATCH(Progression_Cycle4!Z$4,Problématiques_compétences!$D$3:$D$118,0),32)</f>
        <v>0</v>
      </c>
      <c r="AA37" s="261">
        <f>INDEX(Problématiques_compétences!$D$3:$BA$118,MATCH(Progression_Cycle4!AA$4,Problématiques_compétences!$D$3:$D$118,0),32)</f>
        <v>0</v>
      </c>
      <c r="AB37" s="261">
        <f>INDEX(Problématiques_compétences!$D$3:$BA$118,MATCH(Progression_Cycle4!AB$4,Problématiques_compétences!$D$3:$D$118,0),32)</f>
        <v>0</v>
      </c>
      <c r="AC37" s="261">
        <f>INDEX(Problématiques_compétences!$D$3:$BA$118,MATCH(Progression_Cycle4!AC$4,Problématiques_compétences!$D$3:$D$118,0),32)</f>
        <v>0</v>
      </c>
      <c r="AD37" s="261">
        <f>INDEX(Problématiques_compétences!$D$3:$BA$118,MATCH(Progression_Cycle4!AD$4,Problématiques_compétences!$D$3:$D$118,0),32)</f>
        <v>0</v>
      </c>
      <c r="AE37" s="261">
        <f>INDEX(Problématiques_compétences!$D$3:$BA$118,MATCH(Progression_Cycle4!AE$4,Problématiques_compétences!$D$3:$D$118,0),32)</f>
        <v>0</v>
      </c>
      <c r="AF37" s="261">
        <f>INDEX(Problématiques_compétences!$D$3:$BA$118,MATCH(Progression_Cycle4!AF$4,Problématiques_compétences!$D$3:$D$118,0),32)</f>
        <v>0</v>
      </c>
      <c r="AG37" s="261">
        <f>INDEX(Problématiques_compétences!$D$3:$BA$118,MATCH(Progression_Cycle4!AG$4,Problématiques_compétences!$D$3:$D$118,0),32)</f>
        <v>0</v>
      </c>
      <c r="AH37" s="261">
        <f>INDEX(Problématiques_compétences!$D$3:$BA$118,MATCH(Progression_Cycle4!AH$4,Problématiques_compétences!$D$3:$D$118,0),32)</f>
        <v>0</v>
      </c>
      <c r="AI37" s="261">
        <f>INDEX(Problématiques_compétences!$D$3:$BA$118,MATCH(Progression_Cycle4!AI$4,Problématiques_compétences!$D$3:$D$118,0),32)</f>
        <v>0</v>
      </c>
      <c r="AJ37" s="261">
        <f>INDEX(Problématiques_compétences!$D$3:$BA$118,MATCH(Progression_Cycle4!AJ$4,Problématiques_compétences!$D$3:$D$118,0),32)</f>
        <v>0</v>
      </c>
      <c r="AK37" s="261">
        <f>INDEX(Problématiques_compétences!$D$3:$BA$118,MATCH(Progression_Cycle4!AK$4,Problématiques_compétences!$D$3:$D$118,0),32)</f>
        <v>0</v>
      </c>
      <c r="AL37" s="261">
        <f>INDEX(Problématiques_compétences!$D$3:$BA$118,MATCH(Progression_Cycle4!AL$4,Problématiques_compétences!$D$3:$D$118,0),32)</f>
        <v>0</v>
      </c>
    </row>
    <row r="38" spans="1:38" x14ac:dyDescent="0.25">
      <c r="A38" s="1337" t="s">
        <v>172</v>
      </c>
      <c r="B38" s="222">
        <v>7</v>
      </c>
      <c r="C38" s="223" t="s">
        <v>52</v>
      </c>
      <c r="D38" s="1480"/>
      <c r="E38" s="1481"/>
      <c r="F38" s="1481"/>
      <c r="G38" s="1481"/>
      <c r="H38" s="1481"/>
      <c r="I38" s="1481"/>
      <c r="J38" s="1481"/>
      <c r="K38" s="1481"/>
      <c r="L38" s="1481"/>
      <c r="M38" s="1481"/>
      <c r="N38" s="1481"/>
      <c r="O38" s="1481"/>
      <c r="P38" s="1481"/>
      <c r="Q38" s="1481"/>
      <c r="R38" s="1481"/>
      <c r="S38" s="1481"/>
      <c r="T38" s="1481"/>
      <c r="U38" s="1481"/>
      <c r="V38" s="1481"/>
      <c r="W38" s="1481"/>
      <c r="X38" s="1481"/>
      <c r="Y38" s="1481"/>
      <c r="Z38" s="1481"/>
      <c r="AA38" s="1481"/>
      <c r="AB38" s="1481"/>
      <c r="AC38" s="1481"/>
      <c r="AD38" s="1481"/>
      <c r="AE38" s="1481"/>
      <c r="AF38" s="1481"/>
      <c r="AG38" s="1481"/>
      <c r="AH38" s="1481"/>
      <c r="AI38" s="1481"/>
      <c r="AJ38" s="1481"/>
      <c r="AK38" s="1481"/>
      <c r="AL38" s="1482"/>
    </row>
    <row r="39" spans="1:38" x14ac:dyDescent="0.25">
      <c r="A39" s="1338"/>
      <c r="B39" s="224" t="s">
        <v>170</v>
      </c>
      <c r="C39" s="225" t="s">
        <v>54</v>
      </c>
      <c r="D39" s="353"/>
      <c r="E39" s="352" t="s">
        <v>169</v>
      </c>
      <c r="F39" s="354"/>
      <c r="G39" s="355"/>
      <c r="H39" s="6">
        <f>COUNTIF(I39:AL39,"x")</f>
        <v>2</v>
      </c>
      <c r="I39" s="261">
        <f>INDEX(Problématiques_compétences!$D$3:$BA$118,MATCH(Progression_Cycle4!I$4,Problématiques_compétences!$D$3:$D$118,0),33)</f>
        <v>0</v>
      </c>
      <c r="J39" s="261">
        <f>INDEX(Problématiques_compétences!$D$3:$BA$118,MATCH(Progression_Cycle4!J$4,Problématiques_compétences!$D$3:$D$118,0),33)</f>
        <v>0</v>
      </c>
      <c r="K39" s="261">
        <f>INDEX(Problématiques_compétences!$D$3:$BA$118,MATCH(Progression_Cycle4!K$4,Problématiques_compétences!$D$3:$D$118,0),33)</f>
        <v>0</v>
      </c>
      <c r="L39" s="261">
        <f>INDEX(Problématiques_compétences!$D$3:$BA$118,MATCH(Progression_Cycle4!L$4,Problématiques_compétences!$D$3:$D$118,0),33)</f>
        <v>0</v>
      </c>
      <c r="M39" s="261">
        <f>INDEX(Problématiques_compétences!$D$3:$BA$118,MATCH(Progression_Cycle4!M$4,Problématiques_compétences!$D$3:$D$118,0),33)</f>
        <v>0</v>
      </c>
      <c r="N39" s="261">
        <f>INDEX(Problématiques_compétences!$D$3:$BA$118,MATCH(Progression_Cycle4!N$4,Problématiques_compétences!$D$3:$D$118,0),33)</f>
        <v>0</v>
      </c>
      <c r="O39" s="261">
        <f>INDEX(Problématiques_compétences!$D$3:$BA$118,MATCH(Progression_Cycle4!O$4,Problématiques_compétences!$D$3:$D$118,0),33)</f>
        <v>0</v>
      </c>
      <c r="P39" s="261">
        <f>INDEX(Problématiques_compétences!$D$3:$BA$118,MATCH(Progression_Cycle4!P$4,Problématiques_compétences!$D$3:$D$118,0),33)</f>
        <v>0</v>
      </c>
      <c r="Q39" s="261">
        <f>INDEX(Problématiques_compétences!$D$3:$BA$118,MATCH(Progression_Cycle4!Q$4,Problématiques_compétences!$D$3:$D$118,0),33)</f>
        <v>0</v>
      </c>
      <c r="R39" s="261">
        <f>INDEX(Problématiques_compétences!$D$3:$BA$118,MATCH(Progression_Cycle4!R$4,Problématiques_compétences!$D$3:$D$118,0),33)</f>
        <v>0</v>
      </c>
      <c r="S39" s="261">
        <f>INDEX(Problématiques_compétences!$D$3:$BA$118,MATCH(Progression_Cycle4!S$4,Problématiques_compétences!$D$3:$D$118,0),33)</f>
        <v>0</v>
      </c>
      <c r="T39" s="261">
        <f>INDEX(Problématiques_compétences!$D$3:$BA$118,MATCH(Progression_Cycle4!T$4,Problématiques_compétences!$D$3:$D$118,0),33)</f>
        <v>0</v>
      </c>
      <c r="U39" s="261">
        <f>INDEX(Problématiques_compétences!$D$3:$BA$118,MATCH(Progression_Cycle4!U$4,Problématiques_compétences!$D$3:$D$118,0),33)</f>
        <v>0</v>
      </c>
      <c r="V39" s="261">
        <f>INDEX(Problématiques_compétences!$D$3:$BA$118,MATCH(Progression_Cycle4!V$4,Problématiques_compétences!$D$3:$D$118,0),33)</f>
        <v>0</v>
      </c>
      <c r="W39" s="261">
        <f>INDEX(Problématiques_compétences!$D$3:$BA$118,MATCH(Progression_Cycle4!W$4,Problématiques_compétences!$D$3:$D$118,0),33)</f>
        <v>0</v>
      </c>
      <c r="X39" s="261">
        <f>INDEX(Problématiques_compétences!$D$3:$BA$118,MATCH(Progression_Cycle4!X$4,Problématiques_compétences!$D$3:$D$118,0),33)</f>
        <v>0</v>
      </c>
      <c r="Y39" s="261">
        <f>INDEX(Problématiques_compétences!$D$3:$BA$118,MATCH(Progression_Cycle4!Y$4,Problématiques_compétences!$D$3:$D$118,0),33)</f>
        <v>0</v>
      </c>
      <c r="Z39" s="261">
        <f>INDEX(Problématiques_compétences!$D$3:$BA$118,MATCH(Progression_Cycle4!Z$4,Problématiques_compétences!$D$3:$D$118,0),33)</f>
        <v>0</v>
      </c>
      <c r="AA39" s="261">
        <f>INDEX(Problématiques_compétences!$D$3:$BA$118,MATCH(Progression_Cycle4!AA$4,Problématiques_compétences!$D$3:$D$118,0),33)</f>
        <v>0</v>
      </c>
      <c r="AB39" s="261">
        <f>INDEX(Problématiques_compétences!$D$3:$BA$118,MATCH(Progression_Cycle4!AB$4,Problématiques_compétences!$D$3:$D$118,0),33)</f>
        <v>0</v>
      </c>
      <c r="AC39" s="261">
        <f>INDEX(Problématiques_compétences!$D$3:$BA$118,MATCH(Progression_Cycle4!AC$4,Problématiques_compétences!$D$3:$D$118,0),33)</f>
        <v>0</v>
      </c>
      <c r="AD39" s="261" t="str">
        <f>INDEX(Problématiques_compétences!$D$3:$BA$118,MATCH(Progression_Cycle4!AD$4,Problématiques_compétences!$D$3:$D$118,0),33)</f>
        <v>x</v>
      </c>
      <c r="AE39" s="261">
        <f>INDEX(Problématiques_compétences!$D$3:$BA$118,MATCH(Progression_Cycle4!AE$4,Problématiques_compétences!$D$3:$D$118,0),33)</f>
        <v>0</v>
      </c>
      <c r="AF39" s="261">
        <f>INDEX(Problématiques_compétences!$D$3:$BA$118,MATCH(Progression_Cycle4!AF$4,Problématiques_compétences!$D$3:$D$118,0),33)</f>
        <v>0</v>
      </c>
      <c r="AG39" s="261">
        <f>INDEX(Problématiques_compétences!$D$3:$BA$118,MATCH(Progression_Cycle4!AG$4,Problématiques_compétences!$D$3:$D$118,0),33)</f>
        <v>0</v>
      </c>
      <c r="AH39" s="261">
        <f>INDEX(Problématiques_compétences!$D$3:$BA$118,MATCH(Progression_Cycle4!AH$4,Problématiques_compétences!$D$3:$D$118,0),33)</f>
        <v>0</v>
      </c>
      <c r="AI39" s="261">
        <f>INDEX(Problématiques_compétences!$D$3:$BA$118,MATCH(Progression_Cycle4!AI$4,Problématiques_compétences!$D$3:$D$118,0),33)</f>
        <v>0</v>
      </c>
      <c r="AJ39" s="261">
        <f>INDEX(Problématiques_compétences!$D$3:$BA$118,MATCH(Progression_Cycle4!AJ$4,Problématiques_compétences!$D$3:$D$118,0),33)</f>
        <v>0</v>
      </c>
      <c r="AK39" s="261" t="str">
        <f>INDEX(Problématiques_compétences!$D$3:$BA$118,MATCH(Progression_Cycle4!AK$4,Problématiques_compétences!$D$3:$D$118,0),33)</f>
        <v>x</v>
      </c>
      <c r="AL39" s="261">
        <f>INDEX(Problématiques_compétences!$D$3:$BA$118,MATCH(Progression_Cycle4!AL$4,Problématiques_compétences!$D$3:$D$118,0),33)</f>
        <v>0</v>
      </c>
    </row>
    <row r="40" spans="1:38" ht="30.75" thickBot="1" x14ac:dyDescent="0.3">
      <c r="A40" s="1339"/>
      <c r="B40" s="228" t="s">
        <v>167</v>
      </c>
      <c r="C40" s="239" t="s">
        <v>53</v>
      </c>
      <c r="D40" s="358"/>
      <c r="E40" s="359" t="s">
        <v>164</v>
      </c>
      <c r="F40" s="360"/>
      <c r="G40" s="361"/>
      <c r="H40" s="6">
        <f>COUNTIF(I40:AL40,"x")</f>
        <v>3</v>
      </c>
      <c r="I40" s="261">
        <f>INDEX(Problématiques_compétences!$D$3:$BA$118,MATCH(Progression_Cycle4!I$4,Problématiques_compétences!$D$3:$D$118,0),34)</f>
        <v>0</v>
      </c>
      <c r="J40" s="261">
        <f>INDEX(Problématiques_compétences!$D$3:$BA$118,MATCH(Progression_Cycle4!J$4,Problématiques_compétences!$D$3:$D$118,0),34)</f>
        <v>0</v>
      </c>
      <c r="K40" s="261">
        <f>INDEX(Problématiques_compétences!$D$3:$BA$118,MATCH(Progression_Cycle4!K$4,Problématiques_compétences!$D$3:$D$118,0),34)</f>
        <v>0</v>
      </c>
      <c r="L40" s="261">
        <f>INDEX(Problématiques_compétences!$D$3:$BA$118,MATCH(Progression_Cycle4!L$4,Problématiques_compétences!$D$3:$D$118,0),34)</f>
        <v>0</v>
      </c>
      <c r="M40" s="261">
        <f>INDEX(Problématiques_compétences!$D$3:$BA$118,MATCH(Progression_Cycle4!M$4,Problématiques_compétences!$D$3:$D$118,0),34)</f>
        <v>0</v>
      </c>
      <c r="N40" s="261">
        <f>INDEX(Problématiques_compétences!$D$3:$BA$118,MATCH(Progression_Cycle4!N$4,Problématiques_compétences!$D$3:$D$118,0),34)</f>
        <v>0</v>
      </c>
      <c r="O40" s="261">
        <f>INDEX(Problématiques_compétences!$D$3:$BA$118,MATCH(Progression_Cycle4!O$4,Problématiques_compétences!$D$3:$D$118,0),34)</f>
        <v>0</v>
      </c>
      <c r="P40" s="261">
        <f>INDEX(Problématiques_compétences!$D$3:$BA$118,MATCH(Progression_Cycle4!P$4,Problématiques_compétences!$D$3:$D$118,0),34)</f>
        <v>0</v>
      </c>
      <c r="Q40" s="261">
        <f>INDEX(Problématiques_compétences!$D$3:$BA$118,MATCH(Progression_Cycle4!Q$4,Problématiques_compétences!$D$3:$D$118,0),34)</f>
        <v>0</v>
      </c>
      <c r="R40" s="261">
        <f>INDEX(Problématiques_compétences!$D$3:$BA$118,MATCH(Progression_Cycle4!R$4,Problématiques_compétences!$D$3:$D$118,0),34)</f>
        <v>0</v>
      </c>
      <c r="S40" s="261">
        <f>INDEX(Problématiques_compétences!$D$3:$BA$118,MATCH(Progression_Cycle4!S$4,Problématiques_compétences!$D$3:$D$118,0),34)</f>
        <v>0</v>
      </c>
      <c r="T40" s="261">
        <f>INDEX(Problématiques_compétences!$D$3:$BA$118,MATCH(Progression_Cycle4!T$4,Problématiques_compétences!$D$3:$D$118,0),34)</f>
        <v>0</v>
      </c>
      <c r="U40" s="261">
        <f>INDEX(Problématiques_compétences!$D$3:$BA$118,MATCH(Progression_Cycle4!U$4,Problématiques_compétences!$D$3:$D$118,0),34)</f>
        <v>0</v>
      </c>
      <c r="V40" s="261">
        <f>INDEX(Problématiques_compétences!$D$3:$BA$118,MATCH(Progression_Cycle4!V$4,Problématiques_compétences!$D$3:$D$118,0),34)</f>
        <v>0</v>
      </c>
      <c r="W40" s="261">
        <f>INDEX(Problématiques_compétences!$D$3:$BA$118,MATCH(Progression_Cycle4!W$4,Problématiques_compétences!$D$3:$D$118,0),34)</f>
        <v>0</v>
      </c>
      <c r="X40" s="261">
        <f>INDEX(Problématiques_compétences!$D$3:$BA$118,MATCH(Progression_Cycle4!X$4,Problématiques_compétences!$D$3:$D$118,0),34)</f>
        <v>0</v>
      </c>
      <c r="Y40" s="261">
        <f>INDEX(Problématiques_compétences!$D$3:$BA$118,MATCH(Progression_Cycle4!Y$4,Problématiques_compétences!$D$3:$D$118,0),34)</f>
        <v>0</v>
      </c>
      <c r="Z40" s="261">
        <f>INDEX(Problématiques_compétences!$D$3:$BA$118,MATCH(Progression_Cycle4!Z$4,Problématiques_compétences!$D$3:$D$118,0),34)</f>
        <v>0</v>
      </c>
      <c r="AA40" s="261">
        <f>INDEX(Problématiques_compétences!$D$3:$BA$118,MATCH(Progression_Cycle4!AA$4,Problématiques_compétences!$D$3:$D$118,0),34)</f>
        <v>0</v>
      </c>
      <c r="AB40" s="261">
        <f>INDEX(Problématiques_compétences!$D$3:$BA$118,MATCH(Progression_Cycle4!AB$4,Problématiques_compétences!$D$3:$D$118,0),34)</f>
        <v>0</v>
      </c>
      <c r="AC40" s="261">
        <f>INDEX(Problématiques_compétences!$D$3:$BA$118,MATCH(Progression_Cycle4!AC$4,Problématiques_compétences!$D$3:$D$118,0),34)</f>
        <v>0</v>
      </c>
      <c r="AD40" s="261" t="str">
        <f>INDEX(Problématiques_compétences!$D$3:$BA$118,MATCH(Progression_Cycle4!AD$4,Problématiques_compétences!$D$3:$D$118,0),34)</f>
        <v>x</v>
      </c>
      <c r="AE40" s="261">
        <f>INDEX(Problématiques_compétences!$D$3:$BA$118,MATCH(Progression_Cycle4!AE$4,Problématiques_compétences!$D$3:$D$118,0),34)</f>
        <v>0</v>
      </c>
      <c r="AF40" s="261">
        <f>INDEX(Problématiques_compétences!$D$3:$BA$118,MATCH(Progression_Cycle4!AF$4,Problématiques_compétences!$D$3:$D$118,0),34)</f>
        <v>0</v>
      </c>
      <c r="AG40" s="261">
        <f>INDEX(Problématiques_compétences!$D$3:$BA$118,MATCH(Progression_Cycle4!AG$4,Problématiques_compétences!$D$3:$D$118,0),34)</f>
        <v>0</v>
      </c>
      <c r="AH40" s="261">
        <f>INDEX(Problématiques_compétences!$D$3:$BA$118,MATCH(Progression_Cycle4!AH$4,Problématiques_compétences!$D$3:$D$118,0),34)</f>
        <v>0</v>
      </c>
      <c r="AI40" s="261" t="str">
        <f>INDEX(Problématiques_compétences!$D$3:$BA$118,MATCH(Progression_Cycle4!AI$4,Problématiques_compétences!$D$3:$D$118,0),34)</f>
        <v>x</v>
      </c>
      <c r="AJ40" s="261" t="str">
        <f>INDEX(Problématiques_compétences!$D$3:$BA$118,MATCH(Progression_Cycle4!AJ$4,Problématiques_compétences!$D$3:$D$118,0),34)</f>
        <v>x</v>
      </c>
      <c r="AK40" s="261">
        <f>INDEX(Problématiques_compétences!$D$3:$BA$118,MATCH(Progression_Cycle4!AK$4,Problématiques_compétences!$D$3:$D$118,0),34)</f>
        <v>0</v>
      </c>
      <c r="AL40" s="261">
        <f>INDEX(Problématiques_compétences!$D$3:$BA$118,MATCH(Progression_Cycle4!AL$4,Problématiques_compétences!$D$3:$D$118,0),34)</f>
        <v>0</v>
      </c>
    </row>
    <row r="41" spans="1:38" x14ac:dyDescent="0.25">
      <c r="A41" s="221"/>
      <c r="B41" s="221"/>
      <c r="C41" s="221"/>
      <c r="D41" s="1483"/>
      <c r="E41" s="1484"/>
      <c r="F41" s="1484"/>
      <c r="G41" s="1484"/>
      <c r="H41" s="1481"/>
      <c r="I41" s="1481"/>
      <c r="J41" s="1481"/>
      <c r="K41" s="1481"/>
      <c r="L41" s="1481"/>
      <c r="M41" s="1481"/>
      <c r="N41" s="1481"/>
      <c r="O41" s="1481"/>
      <c r="P41" s="1481"/>
      <c r="Q41" s="1481"/>
      <c r="R41" s="1481"/>
      <c r="S41" s="1481"/>
      <c r="T41" s="1481"/>
      <c r="U41" s="1481"/>
      <c r="V41" s="1481"/>
      <c r="W41" s="1481"/>
      <c r="X41" s="1481"/>
      <c r="Y41" s="1481"/>
      <c r="Z41" s="1481"/>
      <c r="AA41" s="1481"/>
      <c r="AB41" s="1481"/>
      <c r="AC41" s="1481"/>
      <c r="AD41" s="1481"/>
      <c r="AE41" s="1481"/>
      <c r="AF41" s="1481"/>
      <c r="AG41" s="1481"/>
      <c r="AH41" s="1481"/>
      <c r="AI41" s="1481"/>
      <c r="AJ41" s="1481"/>
      <c r="AK41" s="1481"/>
      <c r="AL41" s="1482"/>
    </row>
    <row r="42" spans="1:38" ht="30" x14ac:dyDescent="0.25">
      <c r="A42" s="221"/>
      <c r="B42" s="245" t="s">
        <v>344</v>
      </c>
      <c r="C42" s="188" t="s">
        <v>61</v>
      </c>
      <c r="D42" s="354"/>
      <c r="E42" s="354"/>
      <c r="F42" s="349" t="s">
        <v>140</v>
      </c>
      <c r="G42" s="354"/>
      <c r="H42" s="262">
        <f t="shared" ref="H42:H47" si="1">COUNTIF(I42:AL42,"x")</f>
        <v>3</v>
      </c>
      <c r="I42" s="261">
        <f>INDEX(Problématiques_compétences!$D$3:$BA$118,MATCH(Progression_Cycle4!I$4,Problématiques_compétences!$D$3:$D$118,0),7)</f>
        <v>0</v>
      </c>
      <c r="J42" s="261">
        <f>INDEX(Problématiques_compétences!$D$3:$BA$118,MATCH(Progression_Cycle4!J$4,Problématiques_compétences!$D$3:$D$118,0),7)</f>
        <v>0</v>
      </c>
      <c r="K42" s="261">
        <f>INDEX(Problématiques_compétences!$D$3:$BA$118,MATCH(Progression_Cycle4!K$4,Problématiques_compétences!$D$3:$D$118,0),7)</f>
        <v>0</v>
      </c>
      <c r="L42" s="261">
        <f>INDEX(Problématiques_compétences!$D$3:$BA$118,MATCH(Progression_Cycle4!L$4,Problématiques_compétences!$D$3:$D$118,0),7)</f>
        <v>0</v>
      </c>
      <c r="M42" s="261">
        <f>INDEX(Problématiques_compétences!$D$3:$BA$118,MATCH(Progression_Cycle4!M$4,Problématiques_compétences!$D$3:$D$118,0),7)</f>
        <v>0</v>
      </c>
      <c r="N42" s="261">
        <f>INDEX(Problématiques_compétences!$D$3:$BA$118,MATCH(Progression_Cycle4!N$4,Problématiques_compétences!$D$3:$D$118,0),7)</f>
        <v>0</v>
      </c>
      <c r="O42" s="261">
        <f>INDEX(Problématiques_compétences!$D$3:$BA$118,MATCH(Progression_Cycle4!O$4,Problématiques_compétences!$D$3:$D$118,0),7)</f>
        <v>0</v>
      </c>
      <c r="P42" s="261" t="str">
        <f>INDEX(Problématiques_compétences!$D$3:$BA$118,MATCH(Progression_Cycle4!P$4,Problématiques_compétences!$D$3:$D$118,0),7)</f>
        <v>x</v>
      </c>
      <c r="Q42" s="261">
        <f>INDEX(Problématiques_compétences!$D$3:$BA$118,MATCH(Progression_Cycle4!Q$4,Problématiques_compétences!$D$3:$D$118,0),7)</f>
        <v>0</v>
      </c>
      <c r="R42" s="261">
        <f>INDEX(Problématiques_compétences!$D$3:$BA$118,MATCH(Progression_Cycle4!R$4,Problématiques_compétences!$D$3:$D$118,0),7)</f>
        <v>0</v>
      </c>
      <c r="S42" s="261">
        <f>INDEX(Problématiques_compétences!$D$3:$BA$118,MATCH(Progression_Cycle4!S$4,Problématiques_compétences!$D$3:$D$118,0),7)</f>
        <v>0</v>
      </c>
      <c r="T42" s="261">
        <f>INDEX(Problématiques_compétences!$D$3:$BA$118,MATCH(Progression_Cycle4!T$4,Problématiques_compétences!$D$3:$D$118,0),7)</f>
        <v>0</v>
      </c>
      <c r="U42" s="261">
        <f>INDEX(Problématiques_compétences!$D$3:$BA$118,MATCH(Progression_Cycle4!U$4,Problématiques_compétences!$D$3:$D$118,0),7)</f>
        <v>0</v>
      </c>
      <c r="V42" s="261" t="str">
        <f>INDEX(Problématiques_compétences!$D$3:$BA$118,MATCH(Progression_Cycle4!V$4,Problématiques_compétences!$D$3:$D$118,0),7)</f>
        <v>x</v>
      </c>
      <c r="W42" s="261">
        <f>INDEX(Problématiques_compétences!$D$3:$BA$118,MATCH(Progression_Cycle4!W$4,Problématiques_compétences!$D$3:$D$118,0),7)</f>
        <v>0</v>
      </c>
      <c r="X42" s="261">
        <f>INDEX(Problématiques_compétences!$D$3:$BA$118,MATCH(Progression_Cycle4!X$4,Problématiques_compétences!$D$3:$D$118,0),7)</f>
        <v>0</v>
      </c>
      <c r="Y42" s="261">
        <f>INDEX(Problématiques_compétences!$D$3:$BA$118,MATCH(Progression_Cycle4!Y$4,Problématiques_compétences!$D$3:$D$118,0),7)</f>
        <v>0</v>
      </c>
      <c r="Z42" s="261" t="str">
        <f>INDEX(Problématiques_compétences!$D$3:$BA$118,MATCH(Progression_Cycle4!Z$4,Problématiques_compétences!$D$3:$D$118,0),7)</f>
        <v>x</v>
      </c>
      <c r="AA42" s="261">
        <f>INDEX(Problématiques_compétences!$D$3:$BA$118,MATCH(Progression_Cycle4!AA$4,Problématiques_compétences!$D$3:$D$118,0),7)</f>
        <v>0</v>
      </c>
      <c r="AB42" s="261">
        <f>INDEX(Problématiques_compétences!$D$3:$BA$118,MATCH(Progression_Cycle4!AB$4,Problématiques_compétences!$D$3:$D$118,0),7)</f>
        <v>0</v>
      </c>
      <c r="AC42" s="261">
        <f>INDEX(Problématiques_compétences!$D$3:$BA$118,MATCH(Progression_Cycle4!AC$4,Problématiques_compétences!$D$3:$D$118,0),7)</f>
        <v>0</v>
      </c>
      <c r="AD42" s="261">
        <f>INDEX(Problématiques_compétences!$D$3:$BA$118,MATCH(Progression_Cycle4!AD$4,Problématiques_compétences!$D$3:$D$118,0),7)</f>
        <v>0</v>
      </c>
      <c r="AE42" s="261">
        <f>INDEX(Problématiques_compétences!$D$3:$BA$118,MATCH(Progression_Cycle4!AE$4,Problématiques_compétences!$D$3:$D$118,0),7)</f>
        <v>0</v>
      </c>
      <c r="AF42" s="261">
        <f>INDEX(Problématiques_compétences!$D$3:$BA$118,MATCH(Progression_Cycle4!AF$4,Problématiques_compétences!$D$3:$D$118,0),7)</f>
        <v>0</v>
      </c>
      <c r="AG42" s="261">
        <f>INDEX(Problématiques_compétences!$D$3:$BA$118,MATCH(Progression_Cycle4!AG$4,Problématiques_compétences!$D$3:$D$118,0),7)</f>
        <v>0</v>
      </c>
      <c r="AH42" s="261">
        <f>INDEX(Problématiques_compétences!$D$3:$BA$118,MATCH(Progression_Cycle4!AH$4,Problématiques_compétences!$D$3:$D$118,0),7)</f>
        <v>0</v>
      </c>
      <c r="AI42" s="261">
        <f>INDEX(Problématiques_compétences!$D$3:$BA$118,MATCH(Progression_Cycle4!AI$4,Problématiques_compétences!$D$3:$D$118,0),7)</f>
        <v>0</v>
      </c>
      <c r="AJ42" s="261">
        <f>INDEX(Problématiques_compétences!$D$3:$BA$118,MATCH(Progression_Cycle4!AJ$4,Problématiques_compétences!$D$3:$D$118,0),7)</f>
        <v>0</v>
      </c>
      <c r="AK42" s="261">
        <f>INDEX(Problématiques_compétences!$D$3:$BA$118,MATCH(Progression_Cycle4!AK$4,Problématiques_compétences!$D$3:$D$118,0),7)</f>
        <v>0</v>
      </c>
      <c r="AL42" s="261">
        <f>INDEX(Problématiques_compétences!$D$3:$BA$118,MATCH(Progression_Cycle4!AL$4,Problématiques_compétences!$D$3:$D$118,0),7)</f>
        <v>0</v>
      </c>
    </row>
    <row r="43" spans="1:38" ht="30" x14ac:dyDescent="0.25">
      <c r="A43" s="221"/>
      <c r="B43" s="80" t="s">
        <v>345</v>
      </c>
      <c r="C43" s="372" t="s">
        <v>36</v>
      </c>
      <c r="D43" s="354"/>
      <c r="E43" s="354"/>
      <c r="F43" s="349" t="s">
        <v>133</v>
      </c>
      <c r="G43" s="354"/>
      <c r="H43" s="262">
        <f t="shared" si="1"/>
        <v>3</v>
      </c>
      <c r="I43" s="261">
        <f>INDEX(Problématiques_compétences!$D$3:$BA$118,MATCH(Progression_Cycle4!I$4,Problématiques_compétences!$D$3:$D$118,0),8)</f>
        <v>0</v>
      </c>
      <c r="J43" s="261">
        <f>INDEX(Problématiques_compétences!$D$3:$BA$118,MATCH(Progression_Cycle4!J$4,Problématiques_compétences!$D$3:$D$118,0),8)</f>
        <v>0</v>
      </c>
      <c r="K43" s="261">
        <f>INDEX(Problématiques_compétences!$D$3:$BA$118,MATCH(Progression_Cycle4!K$4,Problématiques_compétences!$D$3:$D$118,0),8)</f>
        <v>0</v>
      </c>
      <c r="L43" s="261">
        <f>INDEX(Problématiques_compétences!$D$3:$BA$118,MATCH(Progression_Cycle4!L$4,Problématiques_compétences!$D$3:$D$118,0),8)</f>
        <v>0</v>
      </c>
      <c r="M43" s="261">
        <f>INDEX(Problématiques_compétences!$D$3:$BA$118,MATCH(Progression_Cycle4!M$4,Problématiques_compétences!$D$3:$D$118,0),8)</f>
        <v>0</v>
      </c>
      <c r="N43" s="261">
        <f>INDEX(Problématiques_compétences!$D$3:$BA$118,MATCH(Progression_Cycle4!N$4,Problématiques_compétences!$D$3:$D$118,0),8)</f>
        <v>0</v>
      </c>
      <c r="O43" s="261">
        <f>INDEX(Problématiques_compétences!$D$3:$BA$118,MATCH(Progression_Cycle4!O$4,Problématiques_compétences!$D$3:$D$118,0),8)</f>
        <v>0</v>
      </c>
      <c r="P43" s="261">
        <f>INDEX(Problématiques_compétences!$D$3:$BA$118,MATCH(Progression_Cycle4!P$4,Problématiques_compétences!$D$3:$D$118,0),8)</f>
        <v>0</v>
      </c>
      <c r="Q43" s="261">
        <f>INDEX(Problématiques_compétences!$D$3:$BA$118,MATCH(Progression_Cycle4!Q$4,Problématiques_compétences!$D$3:$D$118,0),8)</f>
        <v>0</v>
      </c>
      <c r="R43" s="261" t="str">
        <f>INDEX(Problématiques_compétences!$D$3:$BA$118,MATCH(Progression_Cycle4!R$4,Problématiques_compétences!$D$3:$D$118,0),8)</f>
        <v>x</v>
      </c>
      <c r="S43" s="261">
        <f>INDEX(Problématiques_compétences!$D$3:$BA$118,MATCH(Progression_Cycle4!S$4,Problématiques_compétences!$D$3:$D$118,0),8)</f>
        <v>0</v>
      </c>
      <c r="T43" s="261">
        <f>INDEX(Problématiques_compétences!$D$3:$BA$118,MATCH(Progression_Cycle4!T$4,Problématiques_compétences!$D$3:$D$118,0),8)</f>
        <v>0</v>
      </c>
      <c r="U43" s="261">
        <f>INDEX(Problématiques_compétences!$D$3:$BA$118,MATCH(Progression_Cycle4!U$4,Problématiques_compétences!$D$3:$D$118,0),8)</f>
        <v>0</v>
      </c>
      <c r="V43" s="261">
        <f>INDEX(Problématiques_compétences!$D$3:$BA$118,MATCH(Progression_Cycle4!V$4,Problématiques_compétences!$D$3:$D$118,0),8)</f>
        <v>0</v>
      </c>
      <c r="W43" s="261">
        <f>INDEX(Problématiques_compétences!$D$3:$BA$118,MATCH(Progression_Cycle4!W$4,Problématiques_compétences!$D$3:$D$118,0),8)</f>
        <v>0</v>
      </c>
      <c r="X43" s="261">
        <f>INDEX(Problématiques_compétences!$D$3:$BA$118,MATCH(Progression_Cycle4!X$4,Problématiques_compétences!$D$3:$D$118,0),8)</f>
        <v>0</v>
      </c>
      <c r="Y43" s="261">
        <f>INDEX(Problématiques_compétences!$D$3:$BA$118,MATCH(Progression_Cycle4!Y$4,Problématiques_compétences!$D$3:$D$118,0),8)</f>
        <v>0</v>
      </c>
      <c r="Z43" s="261">
        <f>INDEX(Problématiques_compétences!$D$3:$BA$118,MATCH(Progression_Cycle4!Z$4,Problématiques_compétences!$D$3:$D$118,0),8)</f>
        <v>0</v>
      </c>
      <c r="AA43" s="261">
        <f>INDEX(Problématiques_compétences!$D$3:$BA$118,MATCH(Progression_Cycle4!AA$4,Problématiques_compétences!$D$3:$D$118,0),8)</f>
        <v>0</v>
      </c>
      <c r="AB43" s="261">
        <f>INDEX(Problématiques_compétences!$D$3:$BA$118,MATCH(Progression_Cycle4!AB$4,Problématiques_compétences!$D$3:$D$118,0),8)</f>
        <v>0</v>
      </c>
      <c r="AC43" s="261" t="str">
        <f>INDEX(Problématiques_compétences!$D$3:$BA$118,MATCH(Progression_Cycle4!AC$4,Problématiques_compétences!$D$3:$D$118,0),8)</f>
        <v>x</v>
      </c>
      <c r="AD43" s="261">
        <f>INDEX(Problématiques_compétences!$D$3:$BA$118,MATCH(Progression_Cycle4!AD$4,Problématiques_compétences!$D$3:$D$118,0),8)</f>
        <v>0</v>
      </c>
      <c r="AE43" s="261">
        <f>INDEX(Problématiques_compétences!$D$3:$BA$118,MATCH(Progression_Cycle4!AE$4,Problématiques_compétences!$D$3:$D$118,0),8)</f>
        <v>0</v>
      </c>
      <c r="AF43" s="261" t="str">
        <f>INDEX(Problématiques_compétences!$D$3:$BA$118,MATCH(Progression_Cycle4!AF$4,Problématiques_compétences!$D$3:$D$118,0),8)</f>
        <v>x</v>
      </c>
      <c r="AG43" s="261">
        <f>INDEX(Problématiques_compétences!$D$3:$BA$118,MATCH(Progression_Cycle4!AG$4,Problématiques_compétences!$D$3:$D$118,0),8)</f>
        <v>0</v>
      </c>
      <c r="AH43" s="261">
        <f>INDEX(Problématiques_compétences!$D$3:$BA$118,MATCH(Progression_Cycle4!AH$4,Problématiques_compétences!$D$3:$D$118,0),8)</f>
        <v>0</v>
      </c>
      <c r="AI43" s="261">
        <f>INDEX(Problématiques_compétences!$D$3:$BA$118,MATCH(Progression_Cycle4!AI$4,Problématiques_compétences!$D$3:$D$118,0),8)</f>
        <v>0</v>
      </c>
      <c r="AJ43" s="261">
        <f>INDEX(Problématiques_compétences!$D$3:$BA$118,MATCH(Progression_Cycle4!AJ$4,Problématiques_compétences!$D$3:$D$118,0),8)</f>
        <v>0</v>
      </c>
      <c r="AK43" s="261">
        <f>INDEX(Problématiques_compétences!$D$3:$BA$118,MATCH(Progression_Cycle4!AK$4,Problématiques_compétences!$D$3:$D$118,0),8)</f>
        <v>0</v>
      </c>
      <c r="AL43" s="261">
        <f>INDEX(Problématiques_compétences!$D$3:$BA$118,MATCH(Progression_Cycle4!AL$4,Problématiques_compétences!$D$3:$D$118,0),8)</f>
        <v>0</v>
      </c>
    </row>
    <row r="44" spans="1:38" ht="30" x14ac:dyDescent="0.25">
      <c r="A44" s="221"/>
      <c r="B44" s="245" t="s">
        <v>346</v>
      </c>
      <c r="C44" s="372" t="s">
        <v>65</v>
      </c>
      <c r="D44" s="354"/>
      <c r="E44" s="354"/>
      <c r="F44" s="349" t="s">
        <v>111</v>
      </c>
      <c r="G44" s="354"/>
      <c r="H44" s="262">
        <f t="shared" si="1"/>
        <v>4</v>
      </c>
      <c r="I44" s="261" t="str">
        <f>INDEX(Problématiques_compétences!$D$3:$BA$118,MATCH(Progression_Cycle4!I$4,Problématiques_compétences!$D$3:$D$118,0),9)</f>
        <v>x</v>
      </c>
      <c r="J44" s="261">
        <f>INDEX(Problématiques_compétences!$D$3:$BA$118,MATCH(Progression_Cycle4!J$4,Problématiques_compétences!$D$3:$D$118,0),9)</f>
        <v>0</v>
      </c>
      <c r="K44" s="261" t="str">
        <f>INDEX(Problématiques_compétences!$D$3:$BA$118,MATCH(Progression_Cycle4!K$4,Problématiques_compétences!$D$3:$D$118,0),9)</f>
        <v>x</v>
      </c>
      <c r="L44" s="261">
        <f>INDEX(Problématiques_compétences!$D$3:$BA$118,MATCH(Progression_Cycle4!L$4,Problématiques_compétences!$D$3:$D$118,0),9)</f>
        <v>0</v>
      </c>
      <c r="M44" s="261">
        <f>INDEX(Problématiques_compétences!$D$3:$BA$118,MATCH(Progression_Cycle4!M$4,Problématiques_compétences!$D$3:$D$118,0),9)</f>
        <v>0</v>
      </c>
      <c r="N44" s="261">
        <f>INDEX(Problématiques_compétences!$D$3:$BA$118,MATCH(Progression_Cycle4!N$4,Problématiques_compétences!$D$3:$D$118,0),9)</f>
        <v>0</v>
      </c>
      <c r="O44" s="261">
        <f>INDEX(Problématiques_compétences!$D$3:$BA$118,MATCH(Progression_Cycle4!O$4,Problématiques_compétences!$D$3:$D$118,0),9)</f>
        <v>0</v>
      </c>
      <c r="P44" s="261">
        <f>INDEX(Problématiques_compétences!$D$3:$BA$118,MATCH(Progression_Cycle4!P$4,Problématiques_compétences!$D$3:$D$118,0),9)</f>
        <v>0</v>
      </c>
      <c r="Q44" s="261">
        <f>INDEX(Problématiques_compétences!$D$3:$BA$118,MATCH(Progression_Cycle4!Q$4,Problématiques_compétences!$D$3:$D$118,0),9)</f>
        <v>0</v>
      </c>
      <c r="R44" s="261">
        <f>INDEX(Problématiques_compétences!$D$3:$BA$118,MATCH(Progression_Cycle4!R$4,Problématiques_compétences!$D$3:$D$118,0),9)</f>
        <v>0</v>
      </c>
      <c r="S44" s="261">
        <f>INDEX(Problématiques_compétences!$D$3:$BA$118,MATCH(Progression_Cycle4!S$4,Problématiques_compétences!$D$3:$D$118,0),9)</f>
        <v>0</v>
      </c>
      <c r="T44" s="261">
        <f>INDEX(Problématiques_compétences!$D$3:$BA$118,MATCH(Progression_Cycle4!T$4,Problématiques_compétences!$D$3:$D$118,0),9)</f>
        <v>0</v>
      </c>
      <c r="U44" s="261">
        <f>INDEX(Problématiques_compétences!$D$3:$BA$118,MATCH(Progression_Cycle4!U$4,Problématiques_compétences!$D$3:$D$118,0),9)</f>
        <v>0</v>
      </c>
      <c r="V44" s="261">
        <f>INDEX(Problématiques_compétences!$D$3:$BA$118,MATCH(Progression_Cycle4!V$4,Problématiques_compétences!$D$3:$D$118,0),9)</f>
        <v>0</v>
      </c>
      <c r="W44" s="261">
        <f>INDEX(Problématiques_compétences!$D$3:$BA$118,MATCH(Progression_Cycle4!W$4,Problématiques_compétences!$D$3:$D$118,0),9)</f>
        <v>0</v>
      </c>
      <c r="X44" s="261">
        <f>INDEX(Problématiques_compétences!$D$3:$BA$118,MATCH(Progression_Cycle4!X$4,Problématiques_compétences!$D$3:$D$118,0),9)</f>
        <v>0</v>
      </c>
      <c r="Y44" s="261">
        <f>INDEX(Problématiques_compétences!$D$3:$BA$118,MATCH(Progression_Cycle4!Y$4,Problématiques_compétences!$D$3:$D$118,0),9)</f>
        <v>0</v>
      </c>
      <c r="Z44" s="261">
        <f>INDEX(Problématiques_compétences!$D$3:$BA$118,MATCH(Progression_Cycle4!Z$4,Problématiques_compétences!$D$3:$D$118,0),9)</f>
        <v>0</v>
      </c>
      <c r="AA44" s="261">
        <f>INDEX(Problématiques_compétences!$D$3:$BA$118,MATCH(Progression_Cycle4!AA$4,Problématiques_compétences!$D$3:$D$118,0),9)</f>
        <v>0</v>
      </c>
      <c r="AB44" s="261">
        <f>INDEX(Problématiques_compétences!$D$3:$BA$118,MATCH(Progression_Cycle4!AB$4,Problématiques_compétences!$D$3:$D$118,0),9)</f>
        <v>0</v>
      </c>
      <c r="AC44" s="261">
        <f>INDEX(Problématiques_compétences!$D$3:$BA$118,MATCH(Progression_Cycle4!AC$4,Problématiques_compétences!$D$3:$D$118,0),9)</f>
        <v>0</v>
      </c>
      <c r="AD44" s="261">
        <f>INDEX(Problématiques_compétences!$D$3:$BA$118,MATCH(Progression_Cycle4!AD$4,Problématiques_compétences!$D$3:$D$118,0),9)</f>
        <v>0</v>
      </c>
      <c r="AE44" s="261">
        <f>INDEX(Problématiques_compétences!$D$3:$BA$118,MATCH(Progression_Cycle4!AE$4,Problématiques_compétences!$D$3:$D$118,0),9)</f>
        <v>0</v>
      </c>
      <c r="AF44" s="261">
        <f>INDEX(Problématiques_compétences!$D$3:$BA$118,MATCH(Progression_Cycle4!AF$4,Problématiques_compétences!$D$3:$D$118,0),9)</f>
        <v>0</v>
      </c>
      <c r="AG44" s="261">
        <f>INDEX(Problématiques_compétences!$D$3:$BA$118,MATCH(Progression_Cycle4!AG$4,Problématiques_compétences!$D$3:$D$118,0),9)</f>
        <v>0</v>
      </c>
      <c r="AH44" s="261">
        <f>INDEX(Problématiques_compétences!$D$3:$BA$118,MATCH(Progression_Cycle4!AH$4,Problématiques_compétences!$D$3:$D$118,0),9)</f>
        <v>0</v>
      </c>
      <c r="AI44" s="261" t="str">
        <f>INDEX(Problématiques_compétences!$D$3:$BA$118,MATCH(Progression_Cycle4!AI$4,Problématiques_compétences!$D$3:$D$118,0),9)</f>
        <v>x</v>
      </c>
      <c r="AJ44" s="261" t="str">
        <f>INDEX(Problématiques_compétences!$D$3:$BA$118,MATCH(Progression_Cycle4!AJ$4,Problématiques_compétences!$D$3:$D$118,0),9)</f>
        <v>x</v>
      </c>
      <c r="AK44" s="261">
        <f>INDEX(Problématiques_compétences!$D$3:$BA$118,MATCH(Progression_Cycle4!AK$4,Problématiques_compétences!$D$3:$D$118,0),9)</f>
        <v>0</v>
      </c>
      <c r="AL44" s="261">
        <f>INDEX(Problématiques_compétences!$D$3:$BA$118,MATCH(Progression_Cycle4!AL$4,Problématiques_compétences!$D$3:$D$118,0),9)</f>
        <v>0</v>
      </c>
    </row>
    <row r="45" spans="1:38" ht="30" x14ac:dyDescent="0.25">
      <c r="A45" s="221"/>
      <c r="B45" s="81" t="s">
        <v>347</v>
      </c>
      <c r="C45" s="188" t="s">
        <v>39</v>
      </c>
      <c r="D45" s="354"/>
      <c r="E45" s="354"/>
      <c r="F45" s="349" t="s">
        <v>107</v>
      </c>
      <c r="G45" s="354"/>
      <c r="H45" s="262">
        <f t="shared" si="1"/>
        <v>4</v>
      </c>
      <c r="I45" s="261">
        <f>INDEX(Problématiques_compétences!$D$3:$BA$118,MATCH(Progression_Cycle4!I$4,Problématiques_compétences!$D$3:$D$118,0),10)</f>
        <v>0</v>
      </c>
      <c r="J45" s="261">
        <f>INDEX(Problématiques_compétences!$D$3:$BA$118,MATCH(Progression_Cycle4!J$4,Problématiques_compétences!$D$3:$D$118,0),10)</f>
        <v>0</v>
      </c>
      <c r="K45" s="261">
        <f>INDEX(Problématiques_compétences!$D$3:$BA$118,MATCH(Progression_Cycle4!K$4,Problématiques_compétences!$D$3:$D$118,0),10)</f>
        <v>0</v>
      </c>
      <c r="L45" s="261">
        <f>INDEX(Problématiques_compétences!$D$3:$BA$118,MATCH(Progression_Cycle4!L$4,Problématiques_compétences!$D$3:$D$118,0),10)</f>
        <v>0</v>
      </c>
      <c r="M45" s="261">
        <f>INDEX(Problématiques_compétences!$D$3:$BA$118,MATCH(Progression_Cycle4!M$4,Problématiques_compétences!$D$3:$D$118,0),10)</f>
        <v>0</v>
      </c>
      <c r="N45" s="261">
        <f>INDEX(Problématiques_compétences!$D$3:$BA$118,MATCH(Progression_Cycle4!N$4,Problématiques_compétences!$D$3:$D$118,0),10)</f>
        <v>0</v>
      </c>
      <c r="O45" s="261">
        <f>INDEX(Problématiques_compétences!$D$3:$BA$118,MATCH(Progression_Cycle4!O$4,Problématiques_compétences!$D$3:$D$118,0),10)</f>
        <v>0</v>
      </c>
      <c r="P45" s="261">
        <f>INDEX(Problématiques_compétences!$D$3:$BA$118,MATCH(Progression_Cycle4!P$4,Problématiques_compétences!$D$3:$D$118,0),10)</f>
        <v>0</v>
      </c>
      <c r="Q45" s="261">
        <f>INDEX(Problématiques_compétences!$D$3:$BA$118,MATCH(Progression_Cycle4!Q$4,Problématiques_compétences!$D$3:$D$118,0),10)</f>
        <v>0</v>
      </c>
      <c r="R45" s="261">
        <f>INDEX(Problématiques_compétences!$D$3:$BA$118,MATCH(Progression_Cycle4!R$4,Problématiques_compétences!$D$3:$D$118,0),10)</f>
        <v>0</v>
      </c>
      <c r="S45" s="261">
        <f>INDEX(Problématiques_compétences!$D$3:$BA$118,MATCH(Progression_Cycle4!S$4,Problématiques_compétences!$D$3:$D$118,0),10)</f>
        <v>0</v>
      </c>
      <c r="T45" s="261" t="str">
        <f>INDEX(Problématiques_compétences!$D$3:$BA$118,MATCH(Progression_Cycle4!T$4,Problématiques_compétences!$D$3:$D$118,0),10)</f>
        <v>x</v>
      </c>
      <c r="U45" s="261" t="str">
        <f>INDEX(Problématiques_compétences!$D$3:$BA$118,MATCH(Progression_Cycle4!U$4,Problématiques_compétences!$D$3:$D$118,0),10)</f>
        <v>x</v>
      </c>
      <c r="V45" s="261">
        <f>INDEX(Problématiques_compétences!$D$3:$BA$118,MATCH(Progression_Cycle4!V$4,Problématiques_compétences!$D$3:$D$118,0),10)</f>
        <v>0</v>
      </c>
      <c r="W45" s="261">
        <f>INDEX(Problématiques_compétences!$D$3:$BA$118,MATCH(Progression_Cycle4!W$4,Problématiques_compétences!$D$3:$D$118,0),10)</f>
        <v>0</v>
      </c>
      <c r="X45" s="261" t="str">
        <f>INDEX(Problématiques_compétences!$D$3:$BA$118,MATCH(Progression_Cycle4!X$4,Problématiques_compétences!$D$3:$D$118,0),10)</f>
        <v>x</v>
      </c>
      <c r="Y45" s="261">
        <f>INDEX(Problématiques_compétences!$D$3:$BA$118,MATCH(Progression_Cycle4!Y$4,Problématiques_compétences!$D$3:$D$118,0),10)</f>
        <v>0</v>
      </c>
      <c r="Z45" s="261">
        <f>INDEX(Problématiques_compétences!$D$3:$BA$118,MATCH(Progression_Cycle4!Z$4,Problématiques_compétences!$D$3:$D$118,0),10)</f>
        <v>0</v>
      </c>
      <c r="AA45" s="261">
        <f>INDEX(Problématiques_compétences!$D$3:$BA$118,MATCH(Progression_Cycle4!AA$4,Problématiques_compétences!$D$3:$D$118,0),10)</f>
        <v>0</v>
      </c>
      <c r="AB45" s="261">
        <f>INDEX(Problématiques_compétences!$D$3:$BA$118,MATCH(Progression_Cycle4!AB$4,Problématiques_compétences!$D$3:$D$118,0),10)</f>
        <v>0</v>
      </c>
      <c r="AC45" s="261" t="str">
        <f>INDEX(Problématiques_compétences!$D$3:$BA$118,MATCH(Progression_Cycle4!AC$4,Problématiques_compétences!$D$3:$D$118,0),10)</f>
        <v>x</v>
      </c>
      <c r="AD45" s="261">
        <f>INDEX(Problématiques_compétences!$D$3:$BA$118,MATCH(Progression_Cycle4!AD$4,Problématiques_compétences!$D$3:$D$118,0),10)</f>
        <v>0</v>
      </c>
      <c r="AE45" s="261">
        <f>INDEX(Problématiques_compétences!$D$3:$BA$118,MATCH(Progression_Cycle4!AE$4,Problématiques_compétences!$D$3:$D$118,0),10)</f>
        <v>0</v>
      </c>
      <c r="AF45" s="261">
        <f>INDEX(Problématiques_compétences!$D$3:$BA$118,MATCH(Progression_Cycle4!AF$4,Problématiques_compétences!$D$3:$D$118,0),10)</f>
        <v>0</v>
      </c>
      <c r="AG45" s="261">
        <f>INDEX(Problématiques_compétences!$D$3:$BA$118,MATCH(Progression_Cycle4!AG$4,Problématiques_compétences!$D$3:$D$118,0),10)</f>
        <v>0</v>
      </c>
      <c r="AH45" s="261">
        <f>INDEX(Problématiques_compétences!$D$3:$BA$118,MATCH(Progression_Cycle4!AH$4,Problématiques_compétences!$D$3:$D$118,0),10)</f>
        <v>0</v>
      </c>
      <c r="AI45" s="261">
        <f>INDEX(Problématiques_compétences!$D$3:$BA$118,MATCH(Progression_Cycle4!AI$4,Problématiques_compétences!$D$3:$D$118,0),10)</f>
        <v>0</v>
      </c>
      <c r="AJ45" s="261">
        <f>INDEX(Problématiques_compétences!$D$3:$BA$118,MATCH(Progression_Cycle4!AJ$4,Problématiques_compétences!$D$3:$D$118,0),10)</f>
        <v>0</v>
      </c>
      <c r="AK45" s="261">
        <f>INDEX(Problématiques_compétences!$D$3:$BA$118,MATCH(Progression_Cycle4!AK$4,Problématiques_compétences!$D$3:$D$118,0),10)</f>
        <v>0</v>
      </c>
      <c r="AL45" s="261">
        <f>INDEX(Problématiques_compétences!$D$3:$BA$118,MATCH(Progression_Cycle4!AL$4,Problématiques_compétences!$D$3:$D$118,0),10)</f>
        <v>0</v>
      </c>
    </row>
    <row r="46" spans="1:38" ht="41.25" customHeight="1" x14ac:dyDescent="0.25">
      <c r="A46" s="221"/>
      <c r="B46" s="81" t="s">
        <v>342</v>
      </c>
      <c r="C46" s="408" t="s">
        <v>102</v>
      </c>
      <c r="D46" s="354"/>
      <c r="E46" s="354"/>
      <c r="F46" s="350"/>
      <c r="G46" s="351" t="s">
        <v>99</v>
      </c>
      <c r="H46" s="262">
        <f t="shared" si="1"/>
        <v>2</v>
      </c>
      <c r="I46" s="261">
        <f>INDEX(Problématiques_compétences!$D$3:$BA$118,MATCH(Progression_Cycle4!I$4,Problématiques_compétences!$D$3:$D$118,0),28)</f>
        <v>0</v>
      </c>
      <c r="J46" s="261">
        <f>INDEX(Problématiques_compétences!$D$3:$BA$118,MATCH(Progression_Cycle4!J$4,Problématiques_compétences!$D$3:$D$118,0),28)</f>
        <v>0</v>
      </c>
      <c r="K46" s="261">
        <f>INDEX(Problématiques_compétences!$D$3:$BA$118,MATCH(Progression_Cycle4!K$4,Problématiques_compétences!$D$3:$D$118,0),28)</f>
        <v>0</v>
      </c>
      <c r="L46" s="261">
        <f>INDEX(Problématiques_compétences!$D$3:$BA$118,MATCH(Progression_Cycle4!L$4,Problématiques_compétences!$D$3:$D$118,0),28)</f>
        <v>0</v>
      </c>
      <c r="M46" s="261">
        <f>INDEX(Problématiques_compétences!$D$3:$BA$118,MATCH(Progression_Cycle4!M$4,Problématiques_compétences!$D$3:$D$118,0),28)</f>
        <v>0</v>
      </c>
      <c r="N46" s="261">
        <f>INDEX(Problématiques_compétences!$D$3:$BA$118,MATCH(Progression_Cycle4!N$4,Problématiques_compétences!$D$3:$D$118,0),28)</f>
        <v>0</v>
      </c>
      <c r="O46" s="261">
        <f>INDEX(Problématiques_compétences!$D$3:$BA$118,MATCH(Progression_Cycle4!O$4,Problématiques_compétences!$D$3:$D$118,0),28)</f>
        <v>0</v>
      </c>
      <c r="P46" s="261">
        <f>INDEX(Problématiques_compétences!$D$3:$BA$118,MATCH(Progression_Cycle4!P$4,Problématiques_compétences!$D$3:$D$118,0),28)</f>
        <v>0</v>
      </c>
      <c r="Q46" s="261">
        <f>INDEX(Problématiques_compétences!$D$3:$BA$118,MATCH(Progression_Cycle4!Q$4,Problématiques_compétences!$D$3:$D$118,0),28)</f>
        <v>0</v>
      </c>
      <c r="R46" s="261">
        <f>INDEX(Problématiques_compétences!$D$3:$BA$118,MATCH(Progression_Cycle4!R$4,Problématiques_compétences!$D$3:$D$118,0),28)</f>
        <v>0</v>
      </c>
      <c r="S46" s="261">
        <f>INDEX(Problématiques_compétences!$D$3:$BA$118,MATCH(Progression_Cycle4!S$4,Problématiques_compétences!$D$3:$D$118,0),28)</f>
        <v>0</v>
      </c>
      <c r="T46" s="261">
        <f>INDEX(Problématiques_compétences!$D$3:$BA$118,MATCH(Progression_Cycle4!T$4,Problématiques_compétences!$D$3:$D$118,0),28)</f>
        <v>0</v>
      </c>
      <c r="U46" s="261">
        <f>INDEX(Problématiques_compétences!$D$3:$BA$118,MATCH(Progression_Cycle4!U$4,Problématiques_compétences!$D$3:$D$118,0),28)</f>
        <v>0</v>
      </c>
      <c r="V46" s="261">
        <f>INDEX(Problématiques_compétences!$D$3:$BA$118,MATCH(Progression_Cycle4!V$4,Problématiques_compétences!$D$3:$D$118,0),28)</f>
        <v>0</v>
      </c>
      <c r="W46" s="261">
        <f>INDEX(Problématiques_compétences!$D$3:$BA$118,MATCH(Progression_Cycle4!W$4,Problématiques_compétences!$D$3:$D$118,0),28)</f>
        <v>0</v>
      </c>
      <c r="X46" s="261">
        <f>INDEX(Problématiques_compétences!$D$3:$BA$118,MATCH(Progression_Cycle4!X$4,Problématiques_compétences!$D$3:$D$118,0),28)</f>
        <v>0</v>
      </c>
      <c r="Y46" s="261">
        <f>INDEX(Problématiques_compétences!$D$3:$BA$118,MATCH(Progression_Cycle4!Y$4,Problématiques_compétences!$D$3:$D$118,0),28)</f>
        <v>0</v>
      </c>
      <c r="Z46" s="261" t="str">
        <f>INDEX(Problématiques_compétences!$D$3:$BA$118,MATCH(Progression_Cycle4!Z$4,Problématiques_compétences!$D$3:$D$118,0),28)</f>
        <v>x</v>
      </c>
      <c r="AA46" s="261">
        <f>INDEX(Problématiques_compétences!$D$3:$BA$118,MATCH(Progression_Cycle4!AA$4,Problématiques_compétences!$D$3:$D$118,0),28)</f>
        <v>0</v>
      </c>
      <c r="AB46" s="261" t="str">
        <f>INDEX(Problématiques_compétences!$D$3:$BA$118,MATCH(Progression_Cycle4!AB$4,Problématiques_compétences!$D$3:$D$118,0),28)</f>
        <v>x</v>
      </c>
      <c r="AC46" s="261">
        <f>INDEX(Problématiques_compétences!$D$3:$BA$118,MATCH(Progression_Cycle4!AC$4,Problématiques_compétences!$D$3:$D$118,0),28)</f>
        <v>0</v>
      </c>
      <c r="AD46" s="261">
        <f>INDEX(Problématiques_compétences!$D$3:$BA$118,MATCH(Progression_Cycle4!AD$4,Problématiques_compétences!$D$3:$D$118,0),28)</f>
        <v>0</v>
      </c>
      <c r="AE46" s="261">
        <f>INDEX(Problématiques_compétences!$D$3:$BA$118,MATCH(Progression_Cycle4!AE$4,Problématiques_compétences!$D$3:$D$118,0),28)</f>
        <v>0</v>
      </c>
      <c r="AF46" s="261">
        <f>INDEX(Problématiques_compétences!$D$3:$BA$118,MATCH(Progression_Cycle4!AF$4,Problématiques_compétences!$D$3:$D$118,0),28)</f>
        <v>0</v>
      </c>
      <c r="AG46" s="261">
        <f>INDEX(Problématiques_compétences!$D$3:$BA$118,MATCH(Progression_Cycle4!AG$4,Problématiques_compétences!$D$3:$D$118,0),28)</f>
        <v>0</v>
      </c>
      <c r="AH46" s="261">
        <f>INDEX(Problématiques_compétences!$D$3:$BA$118,MATCH(Progression_Cycle4!AH$4,Problématiques_compétences!$D$3:$D$118,0),28)</f>
        <v>0</v>
      </c>
      <c r="AI46" s="261">
        <f>INDEX(Problématiques_compétences!$D$3:$BA$118,MATCH(Progression_Cycle4!AI$4,Problématiques_compétences!$D$3:$D$118,0),28)</f>
        <v>0</v>
      </c>
      <c r="AJ46" s="261">
        <f>INDEX(Problématiques_compétences!$D$3:$BA$118,MATCH(Progression_Cycle4!AJ$4,Problématiques_compétences!$D$3:$D$118,0),28)</f>
        <v>0</v>
      </c>
      <c r="AK46" s="261">
        <f>INDEX(Problématiques_compétences!$D$3:$BA$118,MATCH(Progression_Cycle4!AK$4,Problématiques_compétences!$D$3:$D$118,0),28)</f>
        <v>0</v>
      </c>
      <c r="AL46" s="261">
        <f>INDEX(Problématiques_compétences!$D$3:$BA$118,MATCH(Progression_Cycle4!AL$4,Problématiques_compétences!$D$3:$D$118,0),28)</f>
        <v>0</v>
      </c>
    </row>
    <row r="47" spans="1:38" ht="42" customHeight="1" x14ac:dyDescent="0.25">
      <c r="B47" s="81" t="s">
        <v>343</v>
      </c>
      <c r="C47" s="371" t="s">
        <v>37</v>
      </c>
      <c r="D47" s="354"/>
      <c r="E47" s="354"/>
      <c r="F47" s="350"/>
      <c r="G47" s="249" t="s">
        <v>92</v>
      </c>
      <c r="H47" s="262">
        <f t="shared" si="1"/>
        <v>3</v>
      </c>
      <c r="I47" s="261">
        <f>INDEX(Problématiques_compétences!$D$3:$BA$118,MATCH(Progression_Cycle4!I$4,Problématiques_compétences!$D$3:$D$118,0),29)</f>
        <v>0</v>
      </c>
      <c r="J47" s="261">
        <f>INDEX(Problématiques_compétences!$D$3:$BA$118,MATCH(Progression_Cycle4!J$4,Problématiques_compétences!$D$3:$D$118,0),29)</f>
        <v>0</v>
      </c>
      <c r="K47" s="261">
        <f>INDEX(Problématiques_compétences!$D$3:$BA$118,MATCH(Progression_Cycle4!K$4,Problématiques_compétences!$D$3:$D$118,0),29)</f>
        <v>0</v>
      </c>
      <c r="L47" s="261">
        <f>INDEX(Problématiques_compétences!$D$3:$BA$118,MATCH(Progression_Cycle4!L$4,Problématiques_compétences!$D$3:$D$118,0),29)</f>
        <v>0</v>
      </c>
      <c r="M47" s="261">
        <f>INDEX(Problématiques_compétences!$D$3:$BA$118,MATCH(Progression_Cycle4!M$4,Problématiques_compétences!$D$3:$D$118,0),29)</f>
        <v>0</v>
      </c>
      <c r="N47" s="261">
        <f>INDEX(Problématiques_compétences!$D$3:$BA$118,MATCH(Progression_Cycle4!N$4,Problématiques_compétences!$D$3:$D$118,0),29)</f>
        <v>0</v>
      </c>
      <c r="O47" s="261">
        <f>INDEX(Problématiques_compétences!$D$3:$BA$118,MATCH(Progression_Cycle4!O$4,Problématiques_compétences!$D$3:$D$118,0),29)</f>
        <v>0</v>
      </c>
      <c r="P47" s="261">
        <f>INDEX(Problématiques_compétences!$D$3:$BA$118,MATCH(Progression_Cycle4!P$4,Problématiques_compétences!$D$3:$D$118,0),29)</f>
        <v>0</v>
      </c>
      <c r="Q47" s="261">
        <f>INDEX(Problématiques_compétences!$D$3:$BA$118,MATCH(Progression_Cycle4!Q$4,Problématiques_compétences!$D$3:$D$118,0),29)</f>
        <v>0</v>
      </c>
      <c r="R47" s="261">
        <f>INDEX(Problématiques_compétences!$D$3:$BA$118,MATCH(Progression_Cycle4!R$4,Problématiques_compétences!$D$3:$D$118,0),29)</f>
        <v>0</v>
      </c>
      <c r="S47" s="261" t="str">
        <f>INDEX(Problématiques_compétences!$D$3:$BA$118,MATCH(Progression_Cycle4!S$4,Problématiques_compétences!$D$3:$D$118,0),29)</f>
        <v>x</v>
      </c>
      <c r="T47" s="261">
        <f>INDEX(Problématiques_compétences!$D$3:$BA$118,MATCH(Progression_Cycle4!T$4,Problématiques_compétences!$D$3:$D$118,0),29)</f>
        <v>0</v>
      </c>
      <c r="U47" s="261">
        <f>INDEX(Problématiques_compétences!$D$3:$BA$118,MATCH(Progression_Cycle4!U$4,Problématiques_compétences!$D$3:$D$118,0),29)</f>
        <v>0</v>
      </c>
      <c r="V47" s="261">
        <f>INDEX(Problématiques_compétences!$D$3:$BA$118,MATCH(Progression_Cycle4!V$4,Problématiques_compétences!$D$3:$D$118,0),29)</f>
        <v>0</v>
      </c>
      <c r="W47" s="261">
        <f>INDEX(Problématiques_compétences!$D$3:$BA$118,MATCH(Progression_Cycle4!W$4,Problématiques_compétences!$D$3:$D$118,0),29)</f>
        <v>0</v>
      </c>
      <c r="X47" s="261">
        <f>INDEX(Problématiques_compétences!$D$3:$BA$118,MATCH(Progression_Cycle4!X$4,Problématiques_compétences!$D$3:$D$118,0),29)</f>
        <v>0</v>
      </c>
      <c r="Y47" s="261">
        <f>INDEX(Problématiques_compétences!$D$3:$BA$118,MATCH(Progression_Cycle4!Y$4,Problématiques_compétences!$D$3:$D$118,0),29)</f>
        <v>0</v>
      </c>
      <c r="Z47" s="261">
        <f>INDEX(Problématiques_compétences!$D$3:$BA$118,MATCH(Progression_Cycle4!Z$4,Problématiques_compétences!$D$3:$D$118,0),29)</f>
        <v>0</v>
      </c>
      <c r="AA47" s="261">
        <f>INDEX(Problématiques_compétences!$D$3:$BA$118,MATCH(Progression_Cycle4!AA$4,Problématiques_compétences!$D$3:$D$118,0),29)</f>
        <v>0</v>
      </c>
      <c r="AB47" s="261">
        <f>INDEX(Problématiques_compétences!$D$3:$BA$118,MATCH(Progression_Cycle4!AB$4,Problématiques_compétences!$D$3:$D$118,0),29)</f>
        <v>0</v>
      </c>
      <c r="AC47" s="261">
        <f>INDEX(Problématiques_compétences!$D$3:$BA$118,MATCH(Progression_Cycle4!AC$4,Problématiques_compétences!$D$3:$D$118,0),29)</f>
        <v>0</v>
      </c>
      <c r="AD47" s="261">
        <f>INDEX(Problématiques_compétences!$D$3:$BA$118,MATCH(Progression_Cycle4!AD$4,Problématiques_compétences!$D$3:$D$118,0),29)</f>
        <v>0</v>
      </c>
      <c r="AE47" s="261" t="str">
        <f>INDEX(Problématiques_compétences!$D$3:$BA$118,MATCH(Progression_Cycle4!AE$4,Problématiques_compétences!$D$3:$D$118,0),29)</f>
        <v>x</v>
      </c>
      <c r="AF47" s="261">
        <f>INDEX(Problématiques_compétences!$D$3:$BA$118,MATCH(Progression_Cycle4!AF$4,Problématiques_compétences!$D$3:$D$118,0),29)</f>
        <v>0</v>
      </c>
      <c r="AG47" s="261">
        <f>INDEX(Problématiques_compétences!$D$3:$BA$118,MATCH(Progression_Cycle4!AG$4,Problématiques_compétences!$D$3:$D$118,0),29)</f>
        <v>0</v>
      </c>
      <c r="AH47" s="261" t="str">
        <f>INDEX(Problématiques_compétences!$D$3:$BA$118,MATCH(Progression_Cycle4!AH$4,Problématiques_compétences!$D$3:$D$118,0),29)</f>
        <v>x</v>
      </c>
      <c r="AI47" s="261">
        <f>INDEX(Problématiques_compétences!$D$3:$BA$118,MATCH(Progression_Cycle4!AI$4,Problématiques_compétences!$D$3:$D$118,0),29)</f>
        <v>0</v>
      </c>
      <c r="AJ47" s="261">
        <f>INDEX(Problématiques_compétences!$D$3:$BA$118,MATCH(Progression_Cycle4!AJ$4,Problématiques_compétences!$D$3:$D$118,0),29)</f>
        <v>0</v>
      </c>
      <c r="AK47" s="261">
        <f>INDEX(Problématiques_compétences!$D$3:$BA$118,MATCH(Progression_Cycle4!AK$4,Problématiques_compétences!$D$3:$D$118,0),29)</f>
        <v>0</v>
      </c>
      <c r="AL47" s="261">
        <f>INDEX(Problématiques_compétences!$D$4:$BA$117,MATCH(Progression_Cycle4!AL$4,Problématiques_compétences!$D$6:$D$116,0),29)</f>
        <v>0</v>
      </c>
    </row>
  </sheetData>
  <sheetProtection selectLockedCells="1"/>
  <mergeCells count="22">
    <mergeCell ref="D8:AL8"/>
    <mergeCell ref="D41:AL41"/>
    <mergeCell ref="A3:C3"/>
    <mergeCell ref="A21:A24"/>
    <mergeCell ref="A28:A33"/>
    <mergeCell ref="D21:AL21"/>
    <mergeCell ref="D28:AL28"/>
    <mergeCell ref="D34:AL34"/>
    <mergeCell ref="D38:AL38"/>
    <mergeCell ref="A4:G4"/>
    <mergeCell ref="A5:G5"/>
    <mergeCell ref="D13:AL13"/>
    <mergeCell ref="A38:A40"/>
    <mergeCell ref="A8:A12"/>
    <mergeCell ref="A13:A20"/>
    <mergeCell ref="I1:AL1"/>
    <mergeCell ref="I5:R5"/>
    <mergeCell ref="AC5:AL5"/>
    <mergeCell ref="B7:C7"/>
    <mergeCell ref="D7:G7"/>
    <mergeCell ref="A6:G6"/>
    <mergeCell ref="S5:AB5"/>
  </mergeCells>
  <conditionalFormatting sqref="I2:AL2">
    <cfRule type="cellIs" dxfId="0" priority="1" operator="equal">
      <formula>"P"</formula>
    </cfRule>
  </conditionalFormatting>
  <dataValidations count="30">
    <dataValidation allowBlank="1" showInputMessage="1" showErrorMessage="1" promptTitle="Informatique et programmation" prompt="Analyser le fonctionnement et la structure d’un objet" sqref="G46"/>
    <dataValidation allowBlank="1" showInputMessage="1" showErrorMessage="1" promptTitle="Design, innovation et créativité" prompt="Imaginer, synthétiser et formaliser une procédure, un protocole." sqref="D9"/>
    <dataValidation allowBlank="1" showInputMessage="1" showErrorMessage="1" promptTitle="Modélisation simulation OT" prompt="Mesurer des grandeurs de manière directe ou indirecte. " sqref="F10"/>
    <dataValidation allowBlank="1" showInputMessage="1" showErrorMessage="1" promptTitle="Design, innovation et créativité" prompt="Imaginer des solutions pour produire des objets et des éléments de programmes informatiques en réponse au besoin." sqref="D11 D18 D23 D20"/>
    <dataValidation allowBlank="1" showInputMessage="1" showErrorMessage="1" promptTitle="Design, innovation et créativité" prompt="identifier les conditions, contraintes (normes et règlements) et ressources correspondantes, qualifier et quantifier simplement les performances d’un objet technique existant ou à créer." sqref="D16"/>
    <dataValidation allowBlank="1" showInputMessage="1" showErrorMessage="1" promptTitle="Modélisation simulation OT" prompt="Respecter une procédure de travail garantissant un résultat en respectant les règles de sécurité et d’utilisation des outils mis à disposition." sqref="F42"/>
    <dataValidation allowBlank="1" showInputMessage="1" showErrorMessage="1" promptTitle="Informatique et programmation" prompt="Écrire, mettre au point (tester, corriger) et exécuter un programme commandant un système réel et vérifier le comportement attendu." sqref="G20 G32"/>
    <dataValidation allowBlank="1" showInputMessage="1" showErrorMessage="1" promptTitle="Modélisation simulation OT" prompt="Associer des solutions techniques à des fonctions." sqref="F17"/>
    <dataValidation allowBlank="1" showInputMessage="1" showErrorMessage="1" promptTitle="Modélisation simulation OT" prompt="Identifier le(s) matériau(x), les flux d’énergie et d’information sur un objet et décrire les transformations qui s’opèrent." sqref="F15"/>
    <dataValidation allowBlank="1" showInputMessage="1" showErrorMessage="1" promptTitle="OT, Changts  induits société" sqref="D15"/>
    <dataValidation allowBlank="1" showInputMessage="1" showErrorMessage="1" promptTitle="Design, innovation et créativité" prompt="Réaliser, de manière collaborative, le prototype d’un objet pour valider une solution" sqref="D19"/>
    <dataValidation allowBlank="1" showInputMessage="1" showErrorMessage="1" promptTitle="Design, création et innovation" prompt="Identifier un besoin (biens matériels ou services) et énoncer un problème technique. _x000a_Identifier les conditions, contraintes (normes, réglementats) et ressources correspondantes, qualifier simplement les performances d'un OT éxistant ou à créer._x000a__x000a_" sqref="D14"/>
    <dataValidation allowBlank="1" showInputMessage="1" showErrorMessage="1" promptTitle="OT, Changts  induits société" prompt="Lire, utiliser et produire, à l’aide d’outils de représentation numérique, des choix de solutions sous forme de dessins ou de schémas." sqref="E23 E31"/>
    <dataValidation allowBlank="1" showInputMessage="1" showErrorMessage="1" promptTitle="OT, Changts  induits société" prompt="Exprimer sa pensée à l’aide d’outils de description adaptés : croquis, schémas, graphes, diagrammes, tableaux. " sqref="E22"/>
    <dataValidation allowBlank="1" showInputMessage="1" showErrorMessage="1" promptTitle="Design, innovation et créativité" prompt="Présenter à l’oral et à l’aide de supports numériques multimédia des solutions techniques au moment des revues de projet." sqref="D24"/>
    <dataValidation allowBlank="1" showInputMessage="1" showErrorMessage="1" promptTitle="Modélisation simulation OT" prompt="Décrire, en utilisant les outils et langages de descriptions adaptés, le fonctionnement, la structure et le comportement des objets." sqref="F26"/>
    <dataValidation allowBlank="1" showInputMessage="1" showErrorMessage="1" promptTitle="OT, Changts  induits société" prompt="Élaborer un document qui synthétise ces comparaisons et ces commentaires." sqref="E26"/>
    <dataValidation allowBlank="1" showInputMessage="1" showErrorMessage="1" promptTitle="Informatique et programmation" prompt="Écrire un programme dans lequel des actions sont déclenchées par des événements extérieurs." sqref="G27 G33"/>
    <dataValidation allowBlank="1" showInputMessage="1" showErrorMessage="1" promptTitle="Modélisation simulation OT" prompt="Simuler numériquement la structure et/ou le comportement d’un objet. Interpréter le comportement de l’objet technique et le communiquer en argumentant." sqref="F29"/>
    <dataValidation allowBlank="1" showInputMessage="1" showErrorMessage="1" promptTitle="Design, innovation et créativité" prompt="Organiser, structurer et stocker des ressources numériques." sqref="D30"/>
    <dataValidation allowBlank="1" showInputMessage="1" showErrorMessage="1" promptTitle="OT, Changts  induits société" prompt="Regrouper des objets en familles et lignées." sqref="E37 E39"/>
    <dataValidation allowBlank="1" showInputMessage="1" showErrorMessage="1" promptTitle="OT, Changts  induits société" prompt="Comparer et commenter les évolutions des objets et systèmes" sqref="E36"/>
    <dataValidation allowBlank="1" showInputMessage="1" showErrorMessage="1" promptTitle="OT, Changts  induits société" prompt="Comparer et commenter les évolutions des objets en articulant différents points de vue : fonctionnel, structurel, environnemental, technique, scientifique, social, historique, économique." sqref="E35"/>
    <dataValidation allowBlank="1" showInputMessage="1" showErrorMessage="1" promptTitle="OT, Changts  induits société" prompt="_x000a__x000a_Comparer et commenter les évolutions des objets en articulant différents points de vue : fonctionnel, structurel, environnemental, technique, scientifique, social, historique, économique." sqref="E40"/>
    <dataValidation allowBlank="1" showInputMessage="1" showErrorMessage="1" promptTitle="Modélisation simulation OT" prompt="Analyser le fonctionnement et la structure d’un objet, identifier les entrées et sorties." sqref="F43"/>
    <dataValidation allowBlank="1" showInputMessage="1" showErrorMessage="1" promptTitle="Modélisation simulation OT" prompt="Interpréter des résultats expérimentaux, en tirer une conclusion et la communiquer en argumentant." sqref="F44"/>
    <dataValidation allowBlank="1" showInputMessage="1" showErrorMessage="1" promptTitle="Modelisation simulation OT" prompt="Utiliser une modélisation pour comprendre, formaliser, partager, construire, investiguer, prouver." sqref="F45"/>
    <dataValidation allowBlank="1" showInputMessage="1" showErrorMessage="1" promptTitle="Modélisation simulation OT" prompt="Respecter une procédure de travail garantissant un résultat en respectant les règles de sécurité et d’utilisation des outils mis à disposition." sqref="F9 F19"/>
    <dataValidation allowBlank="1" showInputMessage="1" showErrorMessage="1" promptTitle="Informatique et programmation" prompt="Analyser le comportement attendu d’un système réel et décomposer le problème posé en sous-problèmes afin de structurer un programme de commande." sqref="G47"/>
    <dataValidation allowBlank="1" showInputMessage="1" showErrorMessage="1" promptTitle="Design, innovation et créativité" prompt="Participer à l’organisation de projets, la définition des rôles, la planification (se projeter et anticiper) et aux revues de projet." sqref="D12"/>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A35"/>
  <sheetViews>
    <sheetView zoomScale="85" zoomScaleNormal="85" workbookViewId="0">
      <selection sqref="A1:A2"/>
    </sheetView>
  </sheetViews>
  <sheetFormatPr baseColWidth="10" defaultRowHeight="15" x14ac:dyDescent="0.25"/>
  <cols>
    <col min="1" max="1" width="7.28515625" customWidth="1"/>
    <col min="2" max="10" width="6.5703125" customWidth="1"/>
    <col min="11" max="11" width="9.140625" customWidth="1"/>
    <col min="12" max="17" width="8.28515625" customWidth="1"/>
    <col min="18" max="25" width="8.5703125" customWidth="1"/>
    <col min="26" max="31" width="4.7109375" customWidth="1"/>
  </cols>
  <sheetData>
    <row r="1" spans="1:27" ht="18" customHeight="1" x14ac:dyDescent="0.25">
      <c r="A1" s="1499" t="s">
        <v>517</v>
      </c>
      <c r="B1" s="291" t="s">
        <v>42</v>
      </c>
      <c r="C1" s="292"/>
      <c r="D1" s="292"/>
      <c r="E1" s="292"/>
      <c r="F1" s="292"/>
      <c r="G1" s="292"/>
      <c r="H1" s="292"/>
      <c r="I1" s="292"/>
      <c r="J1" s="292"/>
      <c r="K1" s="292"/>
      <c r="L1" s="292"/>
      <c r="M1" s="293"/>
      <c r="N1" s="299" t="s">
        <v>381</v>
      </c>
      <c r="O1" s="294"/>
      <c r="P1" s="294"/>
      <c r="Q1" s="294"/>
      <c r="R1" s="294"/>
      <c r="S1" s="294"/>
      <c r="T1" s="294"/>
      <c r="U1" s="294"/>
      <c r="V1" s="294"/>
      <c r="W1" s="294"/>
      <c r="X1" s="294"/>
      <c r="Y1" s="295"/>
      <c r="AA1" s="254"/>
    </row>
    <row r="2" spans="1:27" s="273" customFormat="1" ht="20.25" customHeight="1" thickBot="1" x14ac:dyDescent="0.3">
      <c r="A2" s="1500"/>
      <c r="B2" s="1501" t="str">
        <f>INDEX(Problématiques_compétences!$A$3:$D$118,QUOTIENT(MATCH(A1,Problématiques_compétences!$D$3:$D$118,0),8)*8+2,1)</f>
        <v>4) Programmer un objet</v>
      </c>
      <c r="C2" s="1502"/>
      <c r="D2" s="1502"/>
      <c r="E2" s="1502"/>
      <c r="F2" s="1502"/>
      <c r="G2" s="1502"/>
      <c r="H2" s="1502"/>
      <c r="I2" s="1502"/>
      <c r="J2" s="1502"/>
      <c r="K2" s="1502"/>
      <c r="L2" s="1502"/>
      <c r="M2" s="1503"/>
      <c r="N2" s="296" t="str">
        <f>INDEX(Problématiques_compétences!$B$3:$D$118,MATCH(A1,Problématiques_compétences!$D$3:$D$118,0),1)</f>
        <v>Comment réaliser une application androïd à destination des parents d'élève</v>
      </c>
      <c r="O2" s="297"/>
      <c r="P2" s="297"/>
      <c r="Q2" s="297"/>
      <c r="R2" s="297"/>
      <c r="S2" s="297"/>
      <c r="T2" s="297"/>
      <c r="U2" s="297"/>
      <c r="V2" s="297"/>
      <c r="W2" s="297"/>
      <c r="X2" s="297"/>
      <c r="Y2" s="298"/>
    </row>
    <row r="3" spans="1:27" ht="15.75" customHeight="1" x14ac:dyDescent="0.25">
      <c r="A3" s="291" t="s">
        <v>55</v>
      </c>
      <c r="B3" s="300"/>
      <c r="C3" s="300"/>
      <c r="D3" s="300"/>
      <c r="E3" s="301"/>
      <c r="F3" s="300"/>
      <c r="G3" s="300"/>
      <c r="H3" s="301"/>
      <c r="I3" s="300"/>
      <c r="J3" s="300"/>
      <c r="K3" s="302" t="s">
        <v>71</v>
      </c>
      <c r="L3" s="303"/>
      <c r="M3" s="303"/>
      <c r="N3" s="303"/>
      <c r="O3" s="300"/>
      <c r="P3" s="300"/>
      <c r="Q3" s="300"/>
      <c r="R3" s="304" t="s">
        <v>350</v>
      </c>
      <c r="S3" s="300"/>
      <c r="T3" s="300"/>
      <c r="U3" s="300"/>
      <c r="V3" s="300"/>
      <c r="W3" s="300"/>
      <c r="X3" s="300"/>
      <c r="Y3" s="305"/>
    </row>
    <row r="4" spans="1:27" ht="32.25" customHeight="1" x14ac:dyDescent="0.25">
      <c r="A4" s="311" t="str">
        <f t="array" aca="1" ref="A4" ca="1">IFERROR(INDEX(Problématiques_compétences!$F$2:$AK$2,SMALL(IF(INDIRECT("Problématiques_compétences!F"&amp;MATCH($A$1,Problématiques_compétences!$D$1:$D$118,0)):INDIRECT("Problématiques_compétences!AK"&amp;MATCH($A$1,Problématiques_compétences!$D$1:$D$118,0))="x",COLUMN(Problématiques_compétences!$F$1:$AK$1)-5,""),ROW()-3)),"")</f>
        <v>CT 2.7</v>
      </c>
      <c r="B4" s="1508" t="str">
        <f ca="1">INDEX(Programme!$B$4:$C$46,MATCH(A4,Programme!$B$4:$B$46,0),2)</f>
        <v>► Imaginer, concevoir et programmer des applications informatiques nomades.</v>
      </c>
      <c r="C4" s="1508"/>
      <c r="D4" s="1508"/>
      <c r="E4" s="1508"/>
      <c r="F4" s="1508"/>
      <c r="G4" s="1508"/>
      <c r="H4" s="1508"/>
      <c r="I4" s="1508"/>
      <c r="J4" s="1508"/>
      <c r="K4" s="306" t="str">
        <f t="array" aca="1" ref="K4" ca="1">INDEX(Programme!$B$3:$G$46,MATCH($A$4,Programme!$B$3:$B$46,0),SMALL(IF(INDIRECT("Programme!D"&amp;MATCH($A$4,Programme!$B$1:$B$46,0)):INDIRECT("Programme!G"&amp;MATCH($A$4,Programme!$B$1:$B$46,0))&lt;&gt;"",COLUMN(Programme!$D$3:$G$3)-1),ROW()-3))</f>
        <v>DIC.1.5</v>
      </c>
      <c r="L4" s="1504" t="str">
        <f ca="1">IFERROR(INDEX(Programme!$I$7:$J$94,MATCH($K4,Programme!$I$7:$I$94,0),2),"")</f>
        <v>Imaginer des solutions pour produire des objets et des éléments de programmes informatiques en réponse au besoin.</v>
      </c>
      <c r="M4" s="1504"/>
      <c r="N4" s="1504"/>
      <c r="O4" s="1504"/>
      <c r="P4" s="1504"/>
      <c r="Q4" s="1505"/>
      <c r="R4" s="1511" t="str">
        <f ca="1">IFERROR(INDEX(Programme!$K$7:$L$94,MATCH($K4&amp;".1",Programme!$K$7:$K$94,0),2),"")&amp;IFERROR(INDEX(Programme!$K$7:$L$94,MATCH($K4&amp;".2",Programme!$K$7:$K$94,0),2),"")&amp;IFERROR(INDEX(Programme!$K$7:$L$94,MATCH($K4&amp;".3",Programme!$K$7:$K$94,0),2),"")&amp;IFERROR(INDEX(Programme!$K$7:$L$94,MATCH($K4&amp;".4",Programme!$K$7:$K$94,0),2),"")&amp;IFERROR(INDEX(Programme!$K$7:$L$94,MATCH($K4&amp;".5",Programme!$K$7:$K$94,0),2),"")&amp;IFERROR(INDEX(Programme!$K$7:$L$94,MATCH($K4&amp;".6",Programme!$K$7:$K$94,0),2),"")</f>
        <v>Design. Innovation et créativité. Veille. Représentation de solutions (croquis, schémas, algorithmes). Réalité augmentée. Objets connectés.</v>
      </c>
      <c r="S4" s="1504"/>
      <c r="T4" s="1504"/>
      <c r="U4" s="1504"/>
      <c r="V4" s="1504"/>
      <c r="W4" s="1504"/>
      <c r="X4" s="1504"/>
      <c r="Y4" s="1512"/>
    </row>
    <row r="5" spans="1:27" s="254" customFormat="1" ht="32.25" customHeight="1" x14ac:dyDescent="0.25">
      <c r="A5" s="307"/>
      <c r="B5" s="308"/>
      <c r="C5" s="308"/>
      <c r="D5" s="308"/>
      <c r="E5" s="309"/>
      <c r="F5" s="309"/>
      <c r="G5" s="309"/>
      <c r="H5" s="309"/>
      <c r="I5" s="309"/>
      <c r="J5" s="309"/>
      <c r="K5" s="310" t="str">
        <f t="array" aca="1" ref="K5" ca="1">IFERROR(INDEX(Programme!$B$3:$G$46,MATCH($A$4,Programme!$B$3:$B$46,0),SMALL(IF(INDIRECT("Programme!D"&amp;MATCH($A$4,Programme!$B$1:$B$46,0)):INDIRECT("Programme!G"&amp;MATCH($A$4,Programme!$B$1:$B$46,0))&lt;&gt;"",COLUMN(Programme!$D$3:$G$3)-1),ROW()-3)),"")</f>
        <v>IP.2.2</v>
      </c>
      <c r="L5" s="1506" t="str">
        <f ca="1">IFERROR(INDEX(Programme!$I$7:$J$94,MATCH($K5,Programme!$I$7:$I$94,0),2),"")</f>
        <v>Écrire, mettre au point (tester, corriger) et exécuter un programme commandant un système réel et vérifier le comportement attendu.</v>
      </c>
      <c r="M5" s="1506"/>
      <c r="N5" s="1506"/>
      <c r="O5" s="1506"/>
      <c r="P5" s="1506"/>
      <c r="Q5" s="1507"/>
      <c r="R5" s="1513" t="str">
        <f ca="1">IFERROR(INDEX(Programme!$K$7:$L$94,MATCH($K5&amp;".1",Programme!$K$7:$K$94,0),2),"")&amp;IFERROR(INDEX(Programme!$K$7:$L$94,MATCH($K5&amp;".2",Programme!$K$7:$K$94,0),2),"")&amp;IFERROR(INDEX(Programme!$K$7:$L$94,MATCH($K5&amp;".3",Programme!$K$7:$K$94,0),2),"")&amp;IFERROR(INDEX(Programme!$K$7:$L$94,MATCH($K5&amp;".4",Programme!$K$7:$K$94,0),2),"")&amp;IFERROR(INDEX(Programme!$K$7:$L$94,MATCH($K5&amp;".5",Programme!$K$7:$K$94,0),2),"")&amp;IFERROR(INDEX(Programme!$K$7:$L$94,MATCH($K5&amp;".6",Programme!$K$7:$K$94,0),2),"")</f>
        <v/>
      </c>
      <c r="S5" s="1506"/>
      <c r="T5" s="1506"/>
      <c r="U5" s="1506"/>
      <c r="V5" s="1506"/>
      <c r="W5" s="1506"/>
      <c r="X5" s="1506"/>
      <c r="Y5" s="1514"/>
    </row>
    <row r="6" spans="1:27" s="254" customFormat="1" ht="32.25" customHeight="1" x14ac:dyDescent="0.25">
      <c r="A6" s="311" t="str">
        <f t="array" aca="1" ref="A6" ca="1">IFERROR(INDEX(Problématiques_compétences!$F$2:$AK$2,SMALL(IF(INDIRECT("Problématiques_compétences!F"&amp;MATCH($A$1,Problématiques_compétences!$D$1:$D$118,0)):INDIRECT("Problématiques_compétences!AK"&amp;MATCH($A$1,Problématiques_compétences!$D$1:$D$118,0))="x",COLUMN(Problématiques_compétences!$F$1:$AK$1)-5,""),ROW()-4)),"")</f>
        <v>CT 3.1</v>
      </c>
      <c r="B6" s="1508" t="str">
        <f ca="1">IFERROR(INDEX(Programme!$B$4:$C$46,MATCH(A6,Programme!$B$4:$B$46,0),2),"")</f>
        <v>► Exprimer sa pensée à l’aide d’outils de description adaptés : croquis, schémas, graphes, diagrammes, tableaux (représentations non normées).</v>
      </c>
      <c r="C6" s="1508"/>
      <c r="D6" s="1508"/>
      <c r="E6" s="1508"/>
      <c r="F6" s="1508"/>
      <c r="G6" s="1508"/>
      <c r="H6" s="1508"/>
      <c r="I6" s="1508"/>
      <c r="J6" s="1508"/>
      <c r="K6" s="306" t="str">
        <f t="array" aca="1" ref="K6" ca="1">IFERROR(INDEX(Programme!$B$3:$G$46,MATCH($A$6,Programme!$B$3:$B$46,0),SMALL(IF(INDIRECT("Programme!D"&amp;MATCH($A$6,Programme!$B$1:$B$46,0)):INDIRECT("Programme!G"&amp;MATCH($A$6,Programme!$B$1:$B$46,0))&lt;&gt;"",COLUMN(Programme!$D$3:$G$3)-1),ROW()-5)),"")</f>
        <v>OTSCIS.2.1</v>
      </c>
      <c r="L6" s="1504" t="str">
        <f ca="1">IFERROR(INDEX(Programme!$I$7:$J$94,MATCH($K6,Programme!$I$7:$I$94,0),2),"")</f>
        <v xml:space="preserve">Exprimer sa pensée à l’aide d’outils de description adaptés : croquis, schémas, graphes, diagrammes, tableaux. </v>
      </c>
      <c r="M6" s="1504"/>
      <c r="N6" s="1504"/>
      <c r="O6" s="1504"/>
      <c r="P6" s="1504"/>
      <c r="Q6" s="1505"/>
      <c r="R6" s="1511" t="str">
        <f ca="1">IFERROR(INDEX(Programme!$K$7:$L$94,MATCH($K6&amp;".1",Programme!$K$7:$K$94,0),2),"")&amp;IFERROR(INDEX(Programme!$K$7:$L$94,MATCH($K6&amp;".2",Programme!$K$7:$K$94,0),2),"")&amp;IFERROR(INDEX(Programme!$K$7:$L$94,MATCH($K6&amp;".3",Programme!$K$7:$K$94,0),2),"")&amp;IFERROR(INDEX(Programme!$K$7:$L$94,MATCH($K6&amp;".4",Programme!$K$7:$K$94,0),2),"")&amp;IFERROR(INDEX(Programme!$K$7:$L$94,MATCH($K6&amp;".5",Programme!$K$7:$K$94,0),2),"")&amp;IFERROR(INDEX(Programme!$K$7:$L$94,MATCH($K6&amp;".6",Programme!$K$7:$K$94,0),2),"")</f>
        <v>Croquis à main levée. Différents schémas. Carte heuristique. Notion d’algorithme.</v>
      </c>
      <c r="S6" s="1504"/>
      <c r="T6" s="1504"/>
      <c r="U6" s="1504"/>
      <c r="V6" s="1504"/>
      <c r="W6" s="1504"/>
      <c r="X6" s="1504"/>
      <c r="Y6" s="1512"/>
    </row>
    <row r="7" spans="1:27" ht="32.25" customHeight="1" x14ac:dyDescent="0.25">
      <c r="A7" s="312"/>
      <c r="B7" s="314"/>
      <c r="C7" s="314"/>
      <c r="D7" s="314"/>
      <c r="E7" s="314"/>
      <c r="F7" s="314"/>
      <c r="G7" s="314"/>
      <c r="H7" s="314"/>
      <c r="I7" s="314"/>
      <c r="J7" s="314"/>
      <c r="K7" s="310" t="str">
        <f t="array" aca="1" ref="K7" ca="1">IFERROR(INDEX(Programme!$B$3:$G$46,MATCH($A$6,Programme!$B$3:$B$46,0),SMALL(IF(INDIRECT("Programme!D"&amp;MATCH($A$6,Programme!$B$1:$B$46,0)):INDIRECT("Programme!G"&amp;MATCH($A$6,Programme!$B$1:$B$46,0))&lt;&gt;"",COLUMN(Programme!$D$3:$G$3)-1),ROW()-5)),"")</f>
        <v/>
      </c>
      <c r="L7" s="1506" t="str">
        <f ca="1">IFERROR(INDEX(Programme!$I$7:$J$94,MATCH($K7,Programme!$I$7:$I$94,0),2),"")</f>
        <v/>
      </c>
      <c r="M7" s="1506"/>
      <c r="N7" s="1506"/>
      <c r="O7" s="1506"/>
      <c r="P7" s="1506"/>
      <c r="Q7" s="1507"/>
      <c r="R7" s="1513" t="str">
        <f ca="1">IFERROR(INDEX(Programme!$K$7:$L$94,MATCH($K7&amp;".1",Programme!$K$7:$K$94,0),2),"")&amp;IFERROR(INDEX(Programme!$K$7:$L$94,MATCH($K7&amp;".2",Programme!$K$7:$K$94,0),2),"")&amp;IFERROR(INDEX(Programme!$K$7:$L$94,MATCH($K7&amp;".3",Programme!$K$7:$K$94,0),2),"")&amp;IFERROR(INDEX(Programme!$K$7:$L$94,MATCH($K7&amp;".4",Programme!$K$7:$K$94,0),2),"")&amp;IFERROR(INDEX(Programme!$K$7:$L$94,MATCH($K7&amp;".5",Programme!$K$7:$K$94,0),2),"")&amp;IFERROR(INDEX(Programme!$K$7:$L$94,MATCH($K7&amp;".6",Programme!$K$7:$K$94,0),2),"")</f>
        <v/>
      </c>
      <c r="S7" s="1506"/>
      <c r="T7" s="1506"/>
      <c r="U7" s="1506"/>
      <c r="V7" s="1506"/>
      <c r="W7" s="1506"/>
      <c r="X7" s="1506"/>
      <c r="Y7" s="1514"/>
    </row>
    <row r="8" spans="1:27" ht="32.25" customHeight="1" x14ac:dyDescent="0.25">
      <c r="A8" s="311" t="str">
        <f t="array" aca="1" ref="A8" ca="1">IFERROR(INDEX(Problématiques_compétences!$F$2:$AK$2,SMALL(IF(INDIRECT("Problématiques_compétences!F"&amp;MATCH($A$1,Problématiques_compétences!$D$1:$D$118,0)):INDIRECT("Problématiques_compétences!AK"&amp;MATCH($A$1,Problématiques_compétences!$D$1:$D$118,0))="x",COLUMN(Problématiques_compétences!$F$1:$AK$1)-5,""),ROW()-5)),"")</f>
        <v>CT 5.1</v>
      </c>
      <c r="B8" s="1508" t="str">
        <f ca="1">IFERROR(INDEX(Programme!$B$4:$C$46,MATCH(A8,Programme!$B$4:$B$46,0),2),"")</f>
        <v>► Simuler numériquement la structure et/ou le comportement d’un objet.</v>
      </c>
      <c r="C8" s="1508"/>
      <c r="D8" s="1508"/>
      <c r="E8" s="1508"/>
      <c r="F8" s="1508"/>
      <c r="G8" s="1508"/>
      <c r="H8" s="1508"/>
      <c r="I8" s="1508"/>
      <c r="J8" s="1508"/>
      <c r="K8" s="306" t="str">
        <f t="array" aca="1" ref="K8" ca="1">IFERROR(INDEX(Programme!$B$3:$G$46,MATCH($A$8,Programme!$B$3:$B$46,0),SMALL(IF(INDIRECT("Programme!D"&amp;MATCH($A$8,Programme!$B$1:$B$46,0)):INDIRECT("Programme!G"&amp;MATCH($A$8,Programme!$B$1:$B$46,0))&lt;&gt;"",COLUMN(Programme!$D$3:$G$3)-1),ROW()-7)),"")</f>
        <v>MSOST.2.2</v>
      </c>
      <c r="L8" s="1504" t="str">
        <f ca="1">IFERROR(INDEX(Programme!$I$7:$J$94,MATCH($K8,Programme!$I$7:$I$94,0),2),"")</f>
        <v>Simuler numériquement la structure et/ou le comportement d’un objet. Interpréter le comportement de l’objet technique et le communiquer en argumentant.</v>
      </c>
      <c r="M8" s="1504"/>
      <c r="N8" s="1504"/>
      <c r="O8" s="1504"/>
      <c r="P8" s="1504"/>
      <c r="Q8" s="1505"/>
      <c r="R8" s="1511" t="str">
        <f ca="1">IFERROR(INDEX(Programme!$K$7:$L$94,MATCH($K8&amp;".1",Programme!$K$7:$K$94,0),2),"")&amp;IFERROR(INDEX(Programme!$K$7:$L$94,MATCH($K8&amp;".2",Programme!$K$7:$K$94,0),2),"")&amp;IFERROR(INDEX(Programme!$K$7:$L$94,MATCH($K8&amp;".3",Programme!$K$7:$K$94,0),2),"")&amp;IFERROR(INDEX(Programme!$K$7:$L$94,MATCH($K8&amp;".4",Programme!$K$7:$K$94,0),2),"")&amp;IFERROR(INDEX(Programme!$K$7:$L$94,MATCH($K8&amp;".5",Programme!$K$7:$K$94,0),2),"")&amp;IFERROR(INDEX(Programme!$K$7:$L$94,MATCH($K8&amp;".6",Programme!$K$7:$K$94,0),2),"")</f>
        <v>Notions d’écarts entre les attentes fixées par le cahier des charges et les résultats de la simulation.</v>
      </c>
      <c r="S8" s="1504"/>
      <c r="T8" s="1504"/>
      <c r="U8" s="1504"/>
      <c r="V8" s="1504"/>
      <c r="W8" s="1504"/>
      <c r="X8" s="1504"/>
      <c r="Y8" s="1512"/>
    </row>
    <row r="9" spans="1:27" s="273" customFormat="1" ht="32.25" customHeight="1" x14ac:dyDescent="0.25">
      <c r="A9" s="313"/>
      <c r="B9" s="315"/>
      <c r="C9" s="315"/>
      <c r="D9" s="315"/>
      <c r="E9" s="315"/>
      <c r="F9" s="315"/>
      <c r="G9" s="315"/>
      <c r="H9" s="315"/>
      <c r="I9" s="315"/>
      <c r="J9" s="315"/>
      <c r="K9" s="310" t="str">
        <f t="array" aca="1" ref="K9" ca="1">IFERROR(INDEX(Programme!$B$3:$G$46,MATCH($A$8,Programme!$B$3:$B$46,0),SMALL(IF(INDIRECT("Programme!D"&amp;MATCH($A$8,Programme!$B$1:$B$46,0)):INDIRECT("Programme!G"&amp;MATCH($A$8,Programme!$B$1:$B$46,0))&lt;&gt;"",COLUMN(Programme!$D$3:$G$3)-1),ROW()-7)),"")</f>
        <v/>
      </c>
      <c r="L9" s="1506" t="str">
        <f ca="1">IFERROR(INDEX(Programme!$I$7:$J$94,MATCH($K9,Programme!$I$7:$I$94,0),2),"")</f>
        <v/>
      </c>
      <c r="M9" s="1506"/>
      <c r="N9" s="1506"/>
      <c r="O9" s="1506"/>
      <c r="P9" s="1506"/>
      <c r="Q9" s="1507"/>
      <c r="R9" s="1513" t="str">
        <f ca="1">IFERROR(INDEX(Programme!$K$7:$L$94,MATCH($K9&amp;".1",Programme!$K$7:$K$94,0),2),"")&amp;IFERROR(INDEX(Programme!$K$7:$L$94,MATCH($K9&amp;".2",Programme!$K$7:$K$94,0),2),"")&amp;IFERROR(INDEX(Programme!$K$7:$L$94,MATCH($K9&amp;".3",Programme!$K$7:$K$94,0),2),"")&amp;IFERROR(INDEX(Programme!$K$7:$L$94,MATCH($K9&amp;".4",Programme!$K$7:$K$94,0),2),"")&amp;IFERROR(INDEX(Programme!$K$7:$L$94,MATCH($K9&amp;".5",Programme!$K$7:$K$94,0),2),"")&amp;IFERROR(INDEX(Programme!$K$7:$L$94,MATCH($K9&amp;".6",Programme!$K$7:$K$94,0),2),"")</f>
        <v/>
      </c>
      <c r="S9" s="1506"/>
      <c r="T9" s="1506"/>
      <c r="U9" s="1506"/>
      <c r="V9" s="1506"/>
      <c r="W9" s="1506"/>
      <c r="X9" s="1506"/>
      <c r="Y9" s="1514"/>
    </row>
    <row r="10" spans="1:27" ht="32.25" customHeight="1" x14ac:dyDescent="0.25">
      <c r="A10" s="311" t="str">
        <f t="array" aca="1" ref="A10" ca="1">IFERROR(INDEX(Problématiques_compétences!$F$2:$AK$2,SMALL(IF(INDIRECT("Problématiques_compétences!F"&amp;MATCH($A$1,Problématiques_compétences!$D$1:$D$118,0)):INDIRECT("Problématiques_compétences!AK"&amp;MATCH($A$1,Problématiques_compétences!$D$1:$D$118,0))="x",COLUMN(Problématiques_compétences!$F$1:$AK$1)-5,""),ROW()-6)),"")</f>
        <v/>
      </c>
      <c r="B10" s="1508" t="str">
        <f ca="1">IFERROR(INDEX(Programme!$B$4:$C$46,MATCH(A10,Programme!$B$4:$B$46,0),2),"")</f>
        <v/>
      </c>
      <c r="C10" s="1508"/>
      <c r="D10" s="1508"/>
      <c r="E10" s="1508"/>
      <c r="F10" s="1508"/>
      <c r="G10" s="1508"/>
      <c r="H10" s="1508"/>
      <c r="I10" s="1508"/>
      <c r="J10" s="1508"/>
      <c r="K10" s="306" t="str">
        <f t="array" aca="1" ref="K10" ca="1">IFERROR(INDEX(Programme!$B$3:$G$46,MATCH($A$10,Programme!$B$3:$B$46,0),SMALL(IF(INDIRECT("Programme!D"&amp;MATCH($A$10,Programme!$B$1:$B$46,0)):INDIRECT("Programme!G"&amp;MATCH($A$10,Programme!$B$1:$B$46,0))&lt;&gt;"",COLUMN(Programme!$D$3:$G$3)-1),ROW()-9)),"")</f>
        <v/>
      </c>
      <c r="L10" s="1504" t="str">
        <f ca="1">IFERROR(INDEX(Programme!$I$7:$J$94,MATCH($K10,Programme!$I$7:$I$94,0),2),"")</f>
        <v/>
      </c>
      <c r="M10" s="1504"/>
      <c r="N10" s="1504"/>
      <c r="O10" s="1504"/>
      <c r="P10" s="1504"/>
      <c r="Q10" s="1505"/>
      <c r="R10" s="1511" t="str">
        <f ca="1">IFERROR(INDEX(Programme!$K$7:$L$94,MATCH($K10&amp;".1",Programme!$K$7:$K$94,0),2),"")&amp;IFERROR(INDEX(Programme!$K$7:$L$94,MATCH($K10&amp;".2",Programme!$K$7:$K$94,0),2),"")&amp;IFERROR(INDEX(Programme!$K$7:$L$94,MATCH($K10&amp;".3",Programme!$K$7:$K$94,0),2),"")&amp;IFERROR(INDEX(Programme!$K$7:$L$94,MATCH($K10&amp;".4",Programme!$K$7:$K$94,0),2),"")&amp;IFERROR(INDEX(Programme!$K$7:$L$94,MATCH($K10&amp;".5",Programme!$K$7:$K$94,0),2),"")&amp;IFERROR(INDEX(Programme!$K$7:$L$94,MATCH($K10&amp;".6",Programme!$K$7:$K$94,0),2),"")</f>
        <v/>
      </c>
      <c r="S10" s="1504"/>
      <c r="T10" s="1504"/>
      <c r="U10" s="1504"/>
      <c r="V10" s="1504"/>
      <c r="W10" s="1504"/>
      <c r="X10" s="1504"/>
      <c r="Y10" s="1512"/>
    </row>
    <row r="11" spans="1:27" ht="32.25" customHeight="1" thickBot="1" x14ac:dyDescent="0.3">
      <c r="A11" s="311"/>
      <c r="B11" s="1508"/>
      <c r="C11" s="1508"/>
      <c r="D11" s="1508"/>
      <c r="E11" s="1508"/>
      <c r="F11" s="1508"/>
      <c r="G11" s="1508"/>
      <c r="H11" s="1508"/>
      <c r="I11" s="1508"/>
      <c r="J11" s="1508"/>
      <c r="K11" s="306" t="str">
        <f t="array" aca="1" ref="K11" ca="1">IFERROR(INDEX(Programme!$B$3:$G$46,MATCH($A$10,Programme!$B$3:$B$46,0),SMALL(IF(INDIRECT("Programme!D"&amp;MATCH($A$10,Programme!$B$1:$B$46,0)):INDIRECT("Programme!G"&amp;MATCH($A$10,Programme!$B$1:$B$46,0))&lt;&gt;"",COLUMN(Programme!$D$3:$G$3)-1),ROW()-9)),"")</f>
        <v/>
      </c>
      <c r="L11" s="1504" t="str">
        <f ca="1">IFERROR(INDEX(Programme!$I$7:$J$94,MATCH($K11,Programme!$I$7:$I$94,0),2),"")</f>
        <v/>
      </c>
      <c r="M11" s="1504"/>
      <c r="N11" s="1509"/>
      <c r="O11" s="1509"/>
      <c r="P11" s="1509"/>
      <c r="Q11" s="1510"/>
      <c r="R11" s="1511" t="str">
        <f ca="1">IFERROR(INDEX(Programme!$K$7:$L$94,MATCH($K11&amp;".1",Programme!$K$7:$K$94,0),2),"")&amp;IFERROR(INDEX(Programme!$K$7:$L$94,MATCH($K11&amp;".2",Programme!$K$7:$K$94,0),2),"")&amp;IFERROR(INDEX(Programme!$K$7:$L$94,MATCH($K11&amp;".3",Programme!$K$7:$K$94,0),2),"")&amp;IFERROR(INDEX(Programme!$K$7:$L$94,MATCH($K11&amp;".4",Programme!$K$7:$K$94,0),2),"")&amp;IFERROR(INDEX(Programme!$K$7:$L$94,MATCH($K11&amp;".5",Programme!$K$7:$K$94,0),2),"")&amp;IFERROR(INDEX(Programme!$K$7:$L$94,MATCH($K11&amp;".6",Programme!$K$7:$K$94,0),2),"")</f>
        <v/>
      </c>
      <c r="S11" s="1504"/>
      <c r="T11" s="1504"/>
      <c r="U11" s="1504"/>
      <c r="V11" s="1504"/>
      <c r="W11" s="1504"/>
      <c r="X11" s="1504"/>
      <c r="Y11" s="1512"/>
    </row>
    <row r="12" spans="1:27" s="254" customFormat="1" ht="16.5" customHeight="1" x14ac:dyDescent="0.25">
      <c r="A12" s="373" t="s">
        <v>70</v>
      </c>
      <c r="B12" s="374"/>
      <c r="C12" s="374"/>
      <c r="D12" s="374"/>
      <c r="E12" s="374"/>
      <c r="F12" s="374"/>
      <c r="G12" s="374"/>
      <c r="H12" s="374"/>
      <c r="I12" s="374"/>
      <c r="J12" s="374"/>
      <c r="K12" s="375"/>
      <c r="L12" s="376"/>
      <c r="M12" s="377"/>
      <c r="N12" s="378" t="s">
        <v>72</v>
      </c>
      <c r="O12" s="379"/>
      <c r="P12" s="379"/>
      <c r="Q12" s="379"/>
      <c r="R12" s="379"/>
      <c r="S12" s="379"/>
      <c r="T12" s="379"/>
      <c r="U12" s="379"/>
      <c r="V12" s="379"/>
      <c r="W12" s="379"/>
      <c r="X12" s="379"/>
      <c r="Y12" s="380"/>
    </row>
    <row r="13" spans="1:27" s="254" customFormat="1" ht="30.75" customHeight="1" x14ac:dyDescent="0.25">
      <c r="A13" s="1531" t="s">
        <v>1095</v>
      </c>
      <c r="B13" s="1532"/>
      <c r="C13" s="1532"/>
      <c r="D13" s="1532"/>
      <c r="E13" s="1532"/>
      <c r="F13" s="1532"/>
      <c r="G13" s="1532"/>
      <c r="H13" s="1532"/>
      <c r="I13" s="1532"/>
      <c r="J13" s="1532"/>
      <c r="K13" s="1532"/>
      <c r="L13" s="1532"/>
      <c r="M13" s="1533"/>
      <c r="N13" s="1525" t="s">
        <v>1096</v>
      </c>
      <c r="O13" s="1526"/>
      <c r="P13" s="1526"/>
      <c r="Q13" s="1526"/>
      <c r="R13" s="1526"/>
      <c r="S13" s="1526"/>
      <c r="T13" s="1526"/>
      <c r="U13" s="1526"/>
      <c r="V13" s="1526"/>
      <c r="W13" s="1526"/>
      <c r="X13" s="1526"/>
      <c r="Y13" s="1527"/>
    </row>
    <row r="14" spans="1:27" s="254" customFormat="1" ht="30.75" customHeight="1" x14ac:dyDescent="0.25">
      <c r="A14" s="1534"/>
      <c r="B14" s="1535"/>
      <c r="C14" s="1535"/>
      <c r="D14" s="1535"/>
      <c r="E14" s="1535"/>
      <c r="F14" s="1535"/>
      <c r="G14" s="1535"/>
      <c r="H14" s="1535"/>
      <c r="I14" s="1535"/>
      <c r="J14" s="1535"/>
      <c r="K14" s="1535"/>
      <c r="L14" s="1535"/>
      <c r="M14" s="1536"/>
      <c r="N14" s="1538"/>
      <c r="O14" s="1539"/>
      <c r="P14" s="1539"/>
      <c r="Q14" s="1539"/>
      <c r="R14" s="1539"/>
      <c r="S14" s="1539"/>
      <c r="T14" s="1539"/>
      <c r="U14" s="1539"/>
      <c r="V14" s="1539"/>
      <c r="W14" s="1539"/>
      <c r="X14" s="1539"/>
      <c r="Y14" s="1540"/>
    </row>
    <row r="15" spans="1:27" s="254" customFormat="1" ht="16.5" customHeight="1" x14ac:dyDescent="0.25">
      <c r="A15" s="381" t="s">
        <v>382</v>
      </c>
      <c r="B15" s="382"/>
      <c r="C15" s="383"/>
      <c r="D15" s="383"/>
      <c r="E15" s="383"/>
      <c r="F15" s="383"/>
      <c r="G15" s="383"/>
      <c r="H15" s="383"/>
      <c r="I15" s="383"/>
      <c r="J15" s="383"/>
      <c r="K15" s="384"/>
      <c r="L15" s="385"/>
      <c r="M15" s="386"/>
      <c r="N15" s="387" t="s">
        <v>383</v>
      </c>
      <c r="O15" s="388"/>
      <c r="P15" s="388"/>
      <c r="Q15" s="388"/>
      <c r="R15" s="388"/>
      <c r="S15" s="388"/>
      <c r="T15" s="388"/>
      <c r="U15" s="388"/>
      <c r="V15" s="388"/>
      <c r="W15" s="388"/>
      <c r="X15" s="388"/>
      <c r="Y15" s="389"/>
    </row>
    <row r="16" spans="1:27" s="254" customFormat="1" ht="30" customHeight="1" x14ac:dyDescent="0.25">
      <c r="A16" s="1525" t="s">
        <v>1097</v>
      </c>
      <c r="B16" s="1526"/>
      <c r="C16" s="1526"/>
      <c r="D16" s="1526"/>
      <c r="E16" s="1526"/>
      <c r="F16" s="1526"/>
      <c r="G16" s="1526"/>
      <c r="H16" s="1526"/>
      <c r="I16" s="1526"/>
      <c r="J16" s="1526"/>
      <c r="K16" s="1526"/>
      <c r="L16" s="1526"/>
      <c r="M16" s="1527"/>
      <c r="N16" s="1525" t="s">
        <v>1098</v>
      </c>
      <c r="O16" s="1526"/>
      <c r="P16" s="1526"/>
      <c r="Q16" s="1526"/>
      <c r="R16" s="1526"/>
      <c r="S16" s="1526"/>
      <c r="T16" s="1526"/>
      <c r="U16" s="1526"/>
      <c r="V16" s="1526"/>
      <c r="W16" s="1526"/>
      <c r="X16" s="1526"/>
      <c r="Y16" s="1527"/>
    </row>
    <row r="17" spans="1:25" s="254" customFormat="1" ht="30" customHeight="1" thickBot="1" x14ac:dyDescent="0.3">
      <c r="A17" s="1528"/>
      <c r="B17" s="1529"/>
      <c r="C17" s="1529"/>
      <c r="D17" s="1529"/>
      <c r="E17" s="1529"/>
      <c r="F17" s="1529"/>
      <c r="G17" s="1529"/>
      <c r="H17" s="1529"/>
      <c r="I17" s="1529"/>
      <c r="J17" s="1529"/>
      <c r="K17" s="1529"/>
      <c r="L17" s="1529"/>
      <c r="M17" s="1530"/>
      <c r="N17" s="1528"/>
      <c r="O17" s="1529"/>
      <c r="P17" s="1529"/>
      <c r="Q17" s="1529"/>
      <c r="R17" s="1529"/>
      <c r="S17" s="1529"/>
      <c r="T17" s="1529"/>
      <c r="U17" s="1529"/>
      <c r="V17" s="1529"/>
      <c r="W17" s="1529"/>
      <c r="X17" s="1529"/>
      <c r="Y17" s="1530"/>
    </row>
    <row r="18" spans="1:25" ht="16.5" customHeight="1" x14ac:dyDescent="0.25">
      <c r="A18" s="390" t="s">
        <v>73</v>
      </c>
      <c r="B18" s="379"/>
      <c r="C18" s="379"/>
      <c r="D18" s="379"/>
      <c r="E18" s="379"/>
      <c r="F18" s="379"/>
      <c r="G18" s="379"/>
      <c r="H18" s="379"/>
      <c r="I18" s="379"/>
      <c r="J18" s="379"/>
      <c r="K18" s="378"/>
      <c r="L18" s="376"/>
      <c r="M18" s="391"/>
      <c r="N18" s="1520" t="s">
        <v>388</v>
      </c>
      <c r="O18" s="1521"/>
      <c r="P18" s="1521"/>
      <c r="Q18" s="1521"/>
      <c r="R18" s="1541"/>
      <c r="S18" s="1541"/>
      <c r="T18" s="1541"/>
      <c r="U18" s="1541"/>
      <c r="V18" s="1541"/>
      <c r="W18" s="1541"/>
      <c r="X18" s="1541"/>
      <c r="Y18" s="1542"/>
    </row>
    <row r="19" spans="1:25" ht="15.75" thickBot="1" x14ac:dyDescent="0.3">
      <c r="A19" s="416" t="s">
        <v>473</v>
      </c>
      <c r="B19" s="392"/>
      <c r="C19" s="392"/>
      <c r="D19" s="392"/>
      <c r="E19" s="392"/>
      <c r="F19" s="392"/>
      <c r="G19" s="392"/>
      <c r="H19" s="393"/>
      <c r="I19" s="393"/>
      <c r="J19" s="393"/>
      <c r="K19" s="394"/>
      <c r="L19" s="394"/>
      <c r="M19" s="395"/>
      <c r="N19" s="1522"/>
      <c r="O19" s="1523"/>
      <c r="P19" s="1523"/>
      <c r="Q19" s="1523"/>
      <c r="R19" s="1529"/>
      <c r="S19" s="1529"/>
      <c r="T19" s="1529"/>
      <c r="U19" s="1529"/>
      <c r="V19" s="1518"/>
      <c r="W19" s="1518"/>
      <c r="X19" s="1518"/>
      <c r="Y19" s="1519"/>
    </row>
    <row r="20" spans="1:25" x14ac:dyDescent="0.25">
      <c r="A20" s="396"/>
      <c r="B20" s="388"/>
      <c r="C20" s="388"/>
      <c r="D20" s="388"/>
      <c r="E20" s="388"/>
      <c r="F20" s="388"/>
      <c r="G20" s="388"/>
      <c r="H20" s="384"/>
      <c r="I20" s="384"/>
      <c r="J20" s="384"/>
      <c r="K20" s="397"/>
      <c r="L20" s="397"/>
      <c r="M20" s="397"/>
      <c r="N20" s="397"/>
      <c r="O20" s="398"/>
      <c r="P20" s="398"/>
      <c r="Q20" s="398"/>
      <c r="R20" s="398"/>
      <c r="S20" s="398"/>
      <c r="T20" s="398"/>
      <c r="U20" s="398"/>
      <c r="V20" s="398"/>
      <c r="W20" s="398"/>
      <c r="X20" s="398"/>
      <c r="Y20" s="398"/>
    </row>
    <row r="21" spans="1:25" ht="15.75" x14ac:dyDescent="0.25">
      <c r="A21" s="1537" t="s">
        <v>74</v>
      </c>
      <c r="B21" s="1537"/>
      <c r="C21" s="1537"/>
      <c r="D21" s="1537"/>
      <c r="E21" s="1537"/>
      <c r="F21" s="1537"/>
      <c r="G21" s="1537"/>
      <c r="H21" s="1537"/>
      <c r="I21" s="1537"/>
      <c r="J21" s="1537"/>
      <c r="K21" s="1537"/>
      <c r="L21" s="1537"/>
      <c r="M21" s="1537"/>
      <c r="N21" s="1537"/>
      <c r="O21" s="1537"/>
      <c r="P21" s="1537"/>
      <c r="Q21" s="1537"/>
      <c r="R21" s="1537"/>
      <c r="S21" s="1537"/>
      <c r="T21" s="1537"/>
      <c r="U21" s="1537"/>
      <c r="V21" s="1537"/>
      <c r="W21" s="1537"/>
      <c r="X21" s="1537"/>
      <c r="Y21" s="1537"/>
    </row>
    <row r="22" spans="1:25" x14ac:dyDescent="0.25">
      <c r="A22" s="399"/>
      <c r="B22" s="366"/>
      <c r="C22" s="1517" t="s">
        <v>75</v>
      </c>
      <c r="D22" s="1515"/>
      <c r="E22" s="1515"/>
      <c r="F22" s="1515"/>
      <c r="G22" s="1515"/>
      <c r="H22" s="1515"/>
      <c r="I22" s="1515"/>
      <c r="J22" s="1515"/>
      <c r="K22" s="1516"/>
      <c r="L22" s="1515" t="s">
        <v>76</v>
      </c>
      <c r="M22" s="1515"/>
      <c r="N22" s="1515"/>
      <c r="O22" s="1515"/>
      <c r="P22" s="1515"/>
      <c r="Q22" s="1515"/>
      <c r="R22" s="1516"/>
      <c r="S22" s="1517" t="s">
        <v>77</v>
      </c>
      <c r="T22" s="1515"/>
      <c r="U22" s="1515"/>
      <c r="V22" s="1515"/>
      <c r="W22" s="1515"/>
      <c r="X22" s="1515"/>
      <c r="Y22" s="1516"/>
    </row>
    <row r="23" spans="1:25" ht="33.75" customHeight="1" x14ac:dyDescent="0.25">
      <c r="A23" s="1497" t="s">
        <v>78</v>
      </c>
      <c r="B23" s="1524"/>
      <c r="C23" s="1492" t="s">
        <v>1099</v>
      </c>
      <c r="D23" s="1493"/>
      <c r="E23" s="1493"/>
      <c r="F23" s="1493"/>
      <c r="G23" s="1493"/>
      <c r="H23" s="1493"/>
      <c r="I23" s="1493"/>
      <c r="J23" s="1493"/>
      <c r="K23" s="1494"/>
      <c r="L23" s="1493" t="s">
        <v>1100</v>
      </c>
      <c r="M23" s="1493"/>
      <c r="N23" s="1493"/>
      <c r="O23" s="1493"/>
      <c r="P23" s="1493"/>
      <c r="Q23" s="1493"/>
      <c r="R23" s="1494"/>
      <c r="S23" s="1492" t="s">
        <v>1101</v>
      </c>
      <c r="T23" s="1493"/>
      <c r="U23" s="1493"/>
      <c r="V23" s="1493"/>
      <c r="W23" s="1493"/>
      <c r="X23" s="1493"/>
      <c r="Y23" s="1494"/>
    </row>
    <row r="24" spans="1:25" ht="45" customHeight="1" x14ac:dyDescent="0.25">
      <c r="A24" s="1495" t="s">
        <v>79</v>
      </c>
      <c r="B24" s="1496"/>
      <c r="C24" s="1492" t="s">
        <v>1108</v>
      </c>
      <c r="D24" s="1493"/>
      <c r="E24" s="1493"/>
      <c r="F24" s="1493"/>
      <c r="G24" s="1493"/>
      <c r="H24" s="1493"/>
      <c r="I24" s="1493"/>
      <c r="J24" s="1493"/>
      <c r="K24" s="1494"/>
      <c r="L24" s="1492" t="s">
        <v>1109</v>
      </c>
      <c r="M24" s="1493"/>
      <c r="N24" s="1493"/>
      <c r="O24" s="1493"/>
      <c r="P24" s="1493"/>
      <c r="Q24" s="1493"/>
      <c r="R24" s="1494"/>
      <c r="S24" s="1492" t="s">
        <v>1110</v>
      </c>
      <c r="T24" s="1493"/>
      <c r="U24" s="1493"/>
      <c r="V24" s="1493"/>
      <c r="W24" s="1493"/>
      <c r="X24" s="1493"/>
      <c r="Y24" s="1494"/>
    </row>
    <row r="25" spans="1:25" ht="45" customHeight="1" x14ac:dyDescent="0.25">
      <c r="A25" s="1497" t="s">
        <v>81</v>
      </c>
      <c r="B25" s="1498"/>
      <c r="C25" s="1492" t="s">
        <v>932</v>
      </c>
      <c r="D25" s="1493"/>
      <c r="E25" s="1493"/>
      <c r="F25" s="1493"/>
      <c r="G25" s="1493"/>
      <c r="H25" s="1493"/>
      <c r="I25" s="1493"/>
      <c r="J25" s="1493"/>
      <c r="K25" s="1494"/>
      <c r="L25" s="1492" t="s">
        <v>932</v>
      </c>
      <c r="M25" s="1493"/>
      <c r="N25" s="1493"/>
      <c r="O25" s="1493"/>
      <c r="P25" s="1493"/>
      <c r="Q25" s="1493"/>
      <c r="R25" s="1494"/>
      <c r="S25" s="1492" t="s">
        <v>932</v>
      </c>
      <c r="T25" s="1493"/>
      <c r="U25" s="1493"/>
      <c r="V25" s="1493"/>
      <c r="W25" s="1493"/>
      <c r="X25" s="1493"/>
      <c r="Y25" s="1494"/>
    </row>
    <row r="26" spans="1:25" ht="45" customHeight="1" x14ac:dyDescent="0.25">
      <c r="A26" s="1497" t="s">
        <v>80</v>
      </c>
      <c r="B26" s="1498"/>
      <c r="C26" s="1492" t="s">
        <v>1105</v>
      </c>
      <c r="D26" s="1493"/>
      <c r="E26" s="1493"/>
      <c r="F26" s="1493"/>
      <c r="G26" s="1493"/>
      <c r="H26" s="1493"/>
      <c r="I26" s="1493"/>
      <c r="J26" s="1493"/>
      <c r="K26" s="1494"/>
      <c r="L26" s="1492" t="s">
        <v>1106</v>
      </c>
      <c r="M26" s="1493"/>
      <c r="N26" s="1493"/>
      <c r="O26" s="1493"/>
      <c r="P26" s="1493"/>
      <c r="Q26" s="1493"/>
      <c r="R26" s="1494"/>
      <c r="S26" s="1492" t="s">
        <v>1107</v>
      </c>
      <c r="T26" s="1493"/>
      <c r="U26" s="1493"/>
      <c r="V26" s="1493"/>
      <c r="W26" s="1493"/>
      <c r="X26" s="1493"/>
      <c r="Y26" s="1494"/>
    </row>
    <row r="27" spans="1:25" ht="45" customHeight="1" x14ac:dyDescent="0.25">
      <c r="A27" s="1495" t="s">
        <v>341</v>
      </c>
      <c r="B27" s="1496"/>
      <c r="C27" s="1492" t="s">
        <v>1102</v>
      </c>
      <c r="D27" s="1493"/>
      <c r="E27" s="1493"/>
      <c r="F27" s="1493"/>
      <c r="G27" s="1493"/>
      <c r="H27" s="1493"/>
      <c r="I27" s="1493"/>
      <c r="J27" s="1493"/>
      <c r="K27" s="1494"/>
      <c r="L27" s="1492" t="s">
        <v>1103</v>
      </c>
      <c r="M27" s="1493"/>
      <c r="N27" s="1493"/>
      <c r="O27" s="1493"/>
      <c r="P27" s="1493"/>
      <c r="Q27" s="1493"/>
      <c r="R27" s="1494"/>
      <c r="S27" s="1492" t="s">
        <v>1104</v>
      </c>
      <c r="T27" s="1493"/>
      <c r="U27" s="1493"/>
      <c r="V27" s="1493"/>
      <c r="W27" s="1493"/>
      <c r="X27" s="1493"/>
      <c r="Y27" s="1494"/>
    </row>
    <row r="30" spans="1:25" x14ac:dyDescent="0.25">
      <c r="D30" s="4"/>
    </row>
    <row r="32" spans="1:25" x14ac:dyDescent="0.25">
      <c r="I32" s="12"/>
      <c r="J32" s="12"/>
      <c r="K32" s="12"/>
    </row>
    <row r="33" spans="9:11" ht="15.75" x14ac:dyDescent="0.25">
      <c r="I33" s="13"/>
      <c r="J33" s="14"/>
      <c r="K33" s="5"/>
    </row>
    <row r="34" spans="9:11" x14ac:dyDescent="0.25">
      <c r="I34" s="12"/>
      <c r="J34" s="5"/>
    </row>
    <row r="35" spans="9:11" x14ac:dyDescent="0.25">
      <c r="I35" s="12"/>
    </row>
  </sheetData>
  <sheetProtection sheet="1" objects="1" scenarios="1"/>
  <mergeCells count="56">
    <mergeCell ref="A23:B23"/>
    <mergeCell ref="C24:K24"/>
    <mergeCell ref="A16:M17"/>
    <mergeCell ref="B8:J8"/>
    <mergeCell ref="B10:J10"/>
    <mergeCell ref="B11:J11"/>
    <mergeCell ref="A13:M14"/>
    <mergeCell ref="A21:Y21"/>
    <mergeCell ref="N13:Y14"/>
    <mergeCell ref="R9:Y9"/>
    <mergeCell ref="R10:Y10"/>
    <mergeCell ref="R11:Y11"/>
    <mergeCell ref="N16:Y17"/>
    <mergeCell ref="R18:U18"/>
    <mergeCell ref="V18:Y18"/>
    <mergeCell ref="R19:U19"/>
    <mergeCell ref="V19:Y19"/>
    <mergeCell ref="N18:Q19"/>
    <mergeCell ref="S23:Y23"/>
    <mergeCell ref="C23:K23"/>
    <mergeCell ref="L23:R23"/>
    <mergeCell ref="L24:R24"/>
    <mergeCell ref="L22:R22"/>
    <mergeCell ref="C22:K22"/>
    <mergeCell ref="S22:Y22"/>
    <mergeCell ref="S24:Y24"/>
    <mergeCell ref="R4:Y4"/>
    <mergeCell ref="R5:Y5"/>
    <mergeCell ref="R6:Y6"/>
    <mergeCell ref="R7:Y7"/>
    <mergeCell ref="R8:Y8"/>
    <mergeCell ref="A24:B24"/>
    <mergeCell ref="A25:B25"/>
    <mergeCell ref="A26:B26"/>
    <mergeCell ref="A27:B27"/>
    <mergeCell ref="A1:A2"/>
    <mergeCell ref="B2:M2"/>
    <mergeCell ref="L4:Q4"/>
    <mergeCell ref="L5:Q5"/>
    <mergeCell ref="L6:Q6"/>
    <mergeCell ref="B4:J4"/>
    <mergeCell ref="B6:J6"/>
    <mergeCell ref="L7:Q7"/>
    <mergeCell ref="L8:Q8"/>
    <mergeCell ref="L9:Q9"/>
    <mergeCell ref="L10:Q10"/>
    <mergeCell ref="L11:Q11"/>
    <mergeCell ref="L27:R27"/>
    <mergeCell ref="S25:Y25"/>
    <mergeCell ref="S26:Y26"/>
    <mergeCell ref="S27:Y27"/>
    <mergeCell ref="C25:K25"/>
    <mergeCell ref="C27:K27"/>
    <mergeCell ref="C26:K26"/>
    <mergeCell ref="L25:R25"/>
    <mergeCell ref="L26:R26"/>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Y35"/>
  <sheetViews>
    <sheetView topLeftCell="A15" zoomScaleNormal="100" workbookViewId="0">
      <selection activeCell="F18" sqref="F18:M18"/>
    </sheetView>
  </sheetViews>
  <sheetFormatPr baseColWidth="10" defaultRowHeight="15" x14ac:dyDescent="0.25"/>
  <cols>
    <col min="1" max="1" width="7.28515625" style="284" customWidth="1"/>
    <col min="2" max="10" width="6.5703125" style="284" customWidth="1"/>
    <col min="11" max="11" width="9.140625" style="284" customWidth="1"/>
    <col min="12" max="17" width="8.28515625" style="284" customWidth="1"/>
    <col min="18" max="25" width="8.5703125" style="284" customWidth="1"/>
    <col min="26" max="31" width="4.7109375" style="284" customWidth="1"/>
    <col min="32" max="16384" width="11.42578125" style="284"/>
  </cols>
  <sheetData>
    <row r="1" spans="1:25" ht="18" customHeight="1" x14ac:dyDescent="0.25">
      <c r="A1" s="1499" t="s">
        <v>498</v>
      </c>
      <c r="B1" s="291" t="s">
        <v>42</v>
      </c>
      <c r="C1" s="292"/>
      <c r="D1" s="292"/>
      <c r="E1" s="292"/>
      <c r="F1" s="292"/>
      <c r="G1" s="292"/>
      <c r="H1" s="292"/>
      <c r="I1" s="292"/>
      <c r="J1" s="292"/>
      <c r="K1" s="292"/>
      <c r="L1" s="292"/>
      <c r="M1" s="293"/>
      <c r="N1" s="299" t="s">
        <v>381</v>
      </c>
      <c r="O1" s="294"/>
      <c r="P1" s="294"/>
      <c r="Q1" s="294"/>
      <c r="R1" s="294"/>
      <c r="S1" s="294"/>
      <c r="T1" s="294"/>
      <c r="U1" s="294"/>
      <c r="V1" s="294"/>
      <c r="W1" s="294"/>
      <c r="X1" s="294"/>
      <c r="Y1" s="295"/>
    </row>
    <row r="2" spans="1:25" ht="20.25" customHeight="1" thickBot="1" x14ac:dyDescent="0.3">
      <c r="A2" s="1500"/>
      <c r="B2" s="1501" t="str">
        <f>INDEX(Problématiques_compétences!$A$3:$D$118,QUOTIENT(MATCH(A1,Problématiques_compétences!$D$3:$D$118,0),8)*8+2,1)</f>
        <v>1) Stabilité d'une structure</v>
      </c>
      <c r="C2" s="1502"/>
      <c r="D2" s="1502"/>
      <c r="E2" s="1502"/>
      <c r="F2" s="1502"/>
      <c r="G2" s="1502"/>
      <c r="H2" s="1502"/>
      <c r="I2" s="1502"/>
      <c r="J2" s="1502"/>
      <c r="K2" s="1502"/>
      <c r="L2" s="1502"/>
      <c r="M2" s="1503"/>
      <c r="N2" s="296" t="str">
        <f>INDEX(Problématiques_compétences!$B$3:$D$118,MATCH(A1,Problématiques_compétences!$D$3:$D$118,0),1)</f>
        <v>Pourquoi une construction treillis permet-elle de franchir un obstacle sans danger ?</v>
      </c>
      <c r="O2" s="297"/>
      <c r="P2" s="297"/>
      <c r="Q2" s="297"/>
      <c r="R2" s="297"/>
      <c r="S2" s="297"/>
      <c r="T2" s="297"/>
      <c r="U2" s="297"/>
      <c r="V2" s="297"/>
      <c r="W2" s="297"/>
      <c r="X2" s="297"/>
      <c r="Y2" s="298"/>
    </row>
    <row r="3" spans="1:25" ht="15.75" customHeight="1" x14ac:dyDescent="0.25">
      <c r="A3" s="291" t="s">
        <v>55</v>
      </c>
      <c r="B3" s="300"/>
      <c r="C3" s="300"/>
      <c r="D3" s="300"/>
      <c r="E3" s="301"/>
      <c r="F3" s="300"/>
      <c r="G3" s="300"/>
      <c r="H3" s="301"/>
      <c r="I3" s="300"/>
      <c r="J3" s="300"/>
      <c r="K3" s="302" t="s">
        <v>71</v>
      </c>
      <c r="L3" s="303"/>
      <c r="M3" s="303"/>
      <c r="N3" s="303"/>
      <c r="O3" s="300"/>
      <c r="P3" s="300"/>
      <c r="Q3" s="300"/>
      <c r="R3" s="304" t="s">
        <v>350</v>
      </c>
      <c r="S3" s="300"/>
      <c r="T3" s="300"/>
      <c r="U3" s="300"/>
      <c r="V3" s="300"/>
      <c r="W3" s="300"/>
      <c r="X3" s="300"/>
      <c r="Y3" s="305"/>
    </row>
    <row r="4" spans="1:25" ht="32.25" customHeight="1" x14ac:dyDescent="0.25">
      <c r="A4" s="311" t="str">
        <f t="array" aca="1" ref="A4" ca="1">IFERROR(INDEX(Problématiques_compétences!$F$2:$AK$2,SMALL(IF(INDIRECT("Problématiques_compétences!F"&amp;MATCH($A$1,Problématiques_compétences!$D$1:$D$118,0)):INDIRECT("Problématiques_compétences!AK"&amp;MATCH($A$1,Problématiques_compétences!$D$1:$D$118,0))="x",COLUMN(Problématiques_compétences!$F$1:$AK$1)-5,""),ROW()-3)),"")</f>
        <v>CS 1.7</v>
      </c>
      <c r="B4" s="1508" t="str">
        <f ca="1">INDEX(Programme!$B$4:$C$46,MATCH(A4,Programme!$B$4:$B$46,0),2)</f>
        <v>► Interpréter des résultats expérimentaux, en tirer une conclusion et la communiquer en argumentant.</v>
      </c>
      <c r="C4" s="1508"/>
      <c r="D4" s="1508"/>
      <c r="E4" s="1508"/>
      <c r="F4" s="1508"/>
      <c r="G4" s="1508"/>
      <c r="H4" s="1508"/>
      <c r="I4" s="1508"/>
      <c r="J4" s="1508"/>
      <c r="K4" s="306" t="str">
        <f t="array" aca="1" ref="K4" ca="1">INDEX(Programme!$B$3:$G$46,MATCH($A$4,Programme!$B$3:$B$46,0),SMALL(IF(INDIRECT("Programme!D"&amp;MATCH($A$4,Programme!$B$1:$B$46,0)):INDIRECT("Programme!G"&amp;MATCH($A$4,Programme!$B$1:$B$46,0))&lt;&gt;"",COLUMN(Programme!$D$3:$G$3)-1),ROW()-3))</f>
        <v>MSOST.1.7</v>
      </c>
      <c r="L4" s="1504" t="str">
        <f ca="1">IFERROR(INDEX(Programme!$I$7:$J$94,MATCH($K4,Programme!$I$7:$I$94,0),2),"")</f>
        <v>Interpréter des résultats expérimentaux, en tirer une conclusion et la communiquer en argumentant.</v>
      </c>
      <c r="M4" s="1504"/>
      <c r="N4" s="1504"/>
      <c r="O4" s="1504"/>
      <c r="P4" s="1504"/>
      <c r="Q4" s="1505"/>
      <c r="R4" s="1511" t="str">
        <f ca="1">IFERROR(INDEX(Programme!$K$7:$L$94,MATCH($K4&amp;".1",Programme!$K$7:$K$94,0),2),"")&amp;IFERROR(INDEX(Programme!$K$7:$L$94,MATCH($K4&amp;".2",Programme!$K$7:$K$94,0),2),"")&amp;IFERROR(INDEX(Programme!$K$7:$L$94,MATCH($K4&amp;".3",Programme!$K$7:$K$94,0),2),"")&amp;IFERROR(INDEX(Programme!$K$7:$L$94,MATCH($K4&amp;".4",Programme!$K$7:$K$94,0),2),"")&amp;IFERROR(INDEX(Programme!$K$7:$L$94,MATCH($K4&amp;".5",Programme!$K$7:$K$94,0),2),"")&amp;IFERROR(INDEX(Programme!$K$7:$L$94,MATCH($K4&amp;".6",Programme!$K$7:$K$94,0),2),"")</f>
        <v>Notions d’écarts entre les attentes fixées par le cahier des charges et les résultats de l’expérimentation.</v>
      </c>
      <c r="S4" s="1504"/>
      <c r="T4" s="1504"/>
      <c r="U4" s="1504"/>
      <c r="V4" s="1504"/>
      <c r="W4" s="1504"/>
      <c r="X4" s="1504"/>
      <c r="Y4" s="1512"/>
    </row>
    <row r="5" spans="1:25" ht="32.25" customHeight="1" x14ac:dyDescent="0.25">
      <c r="A5" s="307"/>
      <c r="B5" s="308"/>
      <c r="C5" s="308"/>
      <c r="D5" s="308"/>
      <c r="E5" s="309"/>
      <c r="F5" s="309"/>
      <c r="G5" s="309"/>
      <c r="H5" s="309"/>
      <c r="I5" s="309"/>
      <c r="J5" s="309"/>
      <c r="K5" s="310" t="str">
        <f t="array" aca="1" ref="K5" ca="1">IFERROR(INDEX(Programme!$B$3:$G$46,MATCH($A$4,Programme!$B$3:$B$46,0),SMALL(IF(INDIRECT("Programme!D"&amp;MATCH($A$4,Programme!$B$1:$B$46,0)):INDIRECT("Programme!G"&amp;MATCH($A$4,Programme!$B$1:$B$46,0))&lt;&gt;"",COLUMN(Programme!$D$3:$G$3)-1),ROW()-3)),"")</f>
        <v/>
      </c>
      <c r="L5" s="1506" t="str">
        <f ca="1">IFERROR(INDEX(Programme!$I$7:$J$94,MATCH($K5,Programme!$I$7:$I$94,0),2),"")</f>
        <v/>
      </c>
      <c r="M5" s="1506"/>
      <c r="N5" s="1506"/>
      <c r="O5" s="1506"/>
      <c r="P5" s="1506"/>
      <c r="Q5" s="1507"/>
      <c r="R5" s="1513" t="str">
        <f ca="1">IFERROR(INDEX(Programme!$K$7:$L$94,MATCH($K5&amp;".1",Programme!$K$7:$K$94,0),2),"")&amp;IFERROR(INDEX(Programme!$K$7:$L$94,MATCH($K5&amp;".2",Programme!$K$7:$K$94,0),2),"")&amp;IFERROR(INDEX(Programme!$K$7:$L$94,MATCH($K5&amp;".3",Programme!$K$7:$K$94,0),2),"")&amp;IFERROR(INDEX(Programme!$K$7:$L$94,MATCH($K5&amp;".4",Programme!$K$7:$K$94,0),2),"")&amp;IFERROR(INDEX(Programme!$K$7:$L$94,MATCH($K5&amp;".5",Programme!$K$7:$K$94,0),2),"")&amp;IFERROR(INDEX(Programme!$K$7:$L$94,MATCH($K5&amp;".6",Programme!$K$7:$K$94,0),2),"")</f>
        <v/>
      </c>
      <c r="S5" s="1506"/>
      <c r="T5" s="1506"/>
      <c r="U5" s="1506"/>
      <c r="V5" s="1506"/>
      <c r="W5" s="1506"/>
      <c r="X5" s="1506"/>
      <c r="Y5" s="1514"/>
    </row>
    <row r="6" spans="1:25" ht="32.25" customHeight="1" x14ac:dyDescent="0.25">
      <c r="A6" s="311" t="str">
        <f t="array" aca="1" ref="A6" ca="1">IFERROR(INDEX(Problématiques_compétences!$F$2:$AK$2,SMALL(IF(INDIRECT("Problématiques_compétences!F"&amp;MATCH($A$1,Problématiques_compétences!$D$1:$D$118,0)):INDIRECT("Problématiques_compétences!AK"&amp;MATCH($A$1,Problématiques_compétences!$D$1:$D$118,0))="x",COLUMN(Problématiques_compétences!$F$1:$AK$1)-5,""),ROW()-4)),"")</f>
        <v>CT 2.4</v>
      </c>
      <c r="B6" s="1508" t="str">
        <f ca="1">IFERROR(INDEX(Programme!$B$4:$C$46,MATCH(A6,Programme!$B$4:$B$46,0),2),"")</f>
        <v>► Associer des solutions techniques à des fonctions.</v>
      </c>
      <c r="C6" s="1508"/>
      <c r="D6" s="1508"/>
      <c r="E6" s="1508"/>
      <c r="F6" s="1508"/>
      <c r="G6" s="1508"/>
      <c r="H6" s="1508"/>
      <c r="I6" s="1508"/>
      <c r="J6" s="1508"/>
      <c r="K6" s="306" t="str">
        <f t="array" aca="1" ref="K6" ca="1">IFERROR(INDEX(Programme!$B$3:$G$46,MATCH($A$6,Programme!$B$3:$B$46,0),SMALL(IF(INDIRECT("Programme!D"&amp;MATCH($A$6,Programme!$B$1:$B$46,0)):INDIRECT("Programme!G"&amp;MATCH($A$6,Programme!$B$1:$B$46,0))&lt;&gt;"",COLUMN(Programme!$D$3:$G$3)-1),ROW()-5)),"")</f>
        <v>MSOST.1.2</v>
      </c>
      <c r="L6" s="1504" t="str">
        <f ca="1">IFERROR(INDEX(Programme!$I$7:$J$94,MATCH($K6,Programme!$I$7:$I$94,0),2),"")</f>
        <v>Associer des solutions techniques à des fonctions.</v>
      </c>
      <c r="M6" s="1504"/>
      <c r="N6" s="1504"/>
      <c r="O6" s="1504"/>
      <c r="P6" s="1504"/>
      <c r="Q6" s="1505"/>
      <c r="R6" s="1511" t="str">
        <f ca="1">IFERROR(INDEX(Programme!$K$7:$L$94,MATCH($K6&amp;".1",Programme!$K$7:$K$94,0),2),"")&amp;IFERROR(INDEX(Programme!$K$7:$L$94,MATCH($K6&amp;".2",Programme!$K$7:$K$94,0),2),"")&amp;IFERROR(INDEX(Programme!$K$7:$L$94,MATCH($K6&amp;".3",Programme!$K$7:$K$94,0),2),"")&amp;IFERROR(INDEX(Programme!$K$7:$L$94,MATCH($K6&amp;".4",Programme!$K$7:$K$94,0),2),"")&amp;IFERROR(INDEX(Programme!$K$7:$L$94,MATCH($K6&amp;".5",Programme!$K$7:$K$94,0),2),"")&amp;IFERROR(INDEX(Programme!$K$7:$L$94,MATCH($K6&amp;".6",Programme!$K$7:$K$94,0),2),"")</f>
        <v>Analyse fonctionnelle systémique.</v>
      </c>
      <c r="S6" s="1504"/>
      <c r="T6" s="1504"/>
      <c r="U6" s="1504"/>
      <c r="V6" s="1504"/>
      <c r="W6" s="1504"/>
      <c r="X6" s="1504"/>
      <c r="Y6" s="1512"/>
    </row>
    <row r="7" spans="1:25" ht="32.25" customHeight="1" x14ac:dyDescent="0.25">
      <c r="A7" s="312"/>
      <c r="B7" s="314"/>
      <c r="C7" s="314"/>
      <c r="D7" s="314"/>
      <c r="E7" s="314"/>
      <c r="F7" s="314"/>
      <c r="G7" s="314"/>
      <c r="H7" s="314"/>
      <c r="I7" s="314"/>
      <c r="J7" s="314"/>
      <c r="K7" s="310" t="str">
        <f t="array" aca="1" ref="K7" ca="1">IFERROR(INDEX(Programme!$B$3:$G$46,MATCH($A$6,Programme!$B$3:$B$46,0),SMALL(IF(INDIRECT("Programme!D"&amp;MATCH($A$6,Programme!$B$1:$B$46,0)):INDIRECT("Programme!G"&amp;MATCH($A$6,Programme!$B$1:$B$46,0))&lt;&gt;"",COLUMN(Programme!$D$3:$G$3)-1),ROW()-5)),"")</f>
        <v/>
      </c>
      <c r="L7" s="1506" t="str">
        <f ca="1">IFERROR(INDEX(Programme!$I$7:$J$94,MATCH($K7,Programme!$I$7:$I$94,0),2),"")</f>
        <v/>
      </c>
      <c r="M7" s="1506"/>
      <c r="N7" s="1506"/>
      <c r="O7" s="1506"/>
      <c r="P7" s="1506"/>
      <c r="Q7" s="1507"/>
      <c r="R7" s="1513" t="str">
        <f ca="1">IFERROR(INDEX(Programme!$K$7:$L$94,MATCH($K7&amp;".1",Programme!$K$7:$K$94,0),2),"")&amp;IFERROR(INDEX(Programme!$K$7:$L$94,MATCH($K7&amp;".2",Programme!$K$7:$K$94,0),2),"")&amp;IFERROR(INDEX(Programme!$K$7:$L$94,MATCH($K7&amp;".3",Programme!$K$7:$K$94,0),2),"")&amp;IFERROR(INDEX(Programme!$K$7:$L$94,MATCH($K7&amp;".4",Programme!$K$7:$K$94,0),2),"")&amp;IFERROR(INDEX(Programme!$K$7:$L$94,MATCH($K7&amp;".5",Programme!$K$7:$K$94,0),2),"")&amp;IFERROR(INDEX(Programme!$K$7:$L$94,MATCH($K7&amp;".6",Programme!$K$7:$K$94,0),2),"")</f>
        <v/>
      </c>
      <c r="S7" s="1506"/>
      <c r="T7" s="1506"/>
      <c r="U7" s="1506"/>
      <c r="V7" s="1506"/>
      <c r="W7" s="1506"/>
      <c r="X7" s="1506"/>
      <c r="Y7" s="1514"/>
    </row>
    <row r="8" spans="1:25" ht="32.25" customHeight="1" x14ac:dyDescent="0.25">
      <c r="A8" s="311" t="str">
        <f t="array" aca="1" ref="A8" ca="1">IFERROR(INDEX(Problématiques_compétences!$F$2:$AK$2,SMALL(IF(INDIRECT("Problématiques_compétences!F"&amp;MATCH($A$1,Problématiques_compétences!$D$1:$D$118,0)):INDIRECT("Problématiques_compétences!AK"&amp;MATCH($A$1,Problématiques_compétences!$D$1:$D$118,0))="x",COLUMN(Problématiques_compétences!$F$1:$AK$1)-5,""),ROW()-5)),"")</f>
        <v>CT 3.1</v>
      </c>
      <c r="B8" s="1508" t="str">
        <f ca="1">IFERROR(INDEX(Programme!$B$4:$C$46,MATCH(A8,Programme!$B$4:$B$46,0),2),"")</f>
        <v>► Exprimer sa pensée à l’aide d’outils de description adaptés : croquis, schémas, graphes, diagrammes, tableaux (représentations non normées).</v>
      </c>
      <c r="C8" s="1508"/>
      <c r="D8" s="1508"/>
      <c r="E8" s="1508"/>
      <c r="F8" s="1508"/>
      <c r="G8" s="1508"/>
      <c r="H8" s="1508"/>
      <c r="I8" s="1508"/>
      <c r="J8" s="1508"/>
      <c r="K8" s="306" t="str">
        <f t="array" aca="1" ref="K8" ca="1">IFERROR(INDEX(Programme!$B$3:$G$46,MATCH($A$8,Programme!$B$3:$B$46,0),SMALL(IF(INDIRECT("Programme!D"&amp;MATCH($A$8,Programme!$B$1:$B$46,0)):INDIRECT("Programme!G"&amp;MATCH($A$8,Programme!$B$1:$B$46,0))&lt;&gt;"",COLUMN(Programme!$D$3:$G$3)-1),ROW()-7)),"")</f>
        <v>OTSCIS.2.1</v>
      </c>
      <c r="L8" s="1504" t="str">
        <f ca="1">IFERROR(INDEX(Programme!$I$7:$J$94,MATCH($K8,Programme!$I$7:$I$94,0),2),"")</f>
        <v xml:space="preserve">Exprimer sa pensée à l’aide d’outils de description adaptés : croquis, schémas, graphes, diagrammes, tableaux. </v>
      </c>
      <c r="M8" s="1504"/>
      <c r="N8" s="1504"/>
      <c r="O8" s="1504"/>
      <c r="P8" s="1504"/>
      <c r="Q8" s="1505"/>
      <c r="R8" s="1511" t="str">
        <f ca="1">IFERROR(INDEX(Programme!$K$7:$L$94,MATCH($K8&amp;".1",Programme!$K$7:$K$94,0),2),"")&amp;IFERROR(INDEX(Programme!$K$7:$L$94,MATCH($K8&amp;".2",Programme!$K$7:$K$94,0),2),"")&amp;IFERROR(INDEX(Programme!$K$7:$L$94,MATCH($K8&amp;".3",Programme!$K$7:$K$94,0),2),"")&amp;IFERROR(INDEX(Programme!$K$7:$L$94,MATCH($K8&amp;".4",Programme!$K$7:$K$94,0),2),"")&amp;IFERROR(INDEX(Programme!$K$7:$L$94,MATCH($K8&amp;".5",Programme!$K$7:$K$94,0),2),"")&amp;IFERROR(INDEX(Programme!$K$7:$L$94,MATCH($K8&amp;".6",Programme!$K$7:$K$94,0),2),"")</f>
        <v>Croquis à main levée. Différents schémas. Carte heuristique. Notion d’algorithme.</v>
      </c>
      <c r="S8" s="1504"/>
      <c r="T8" s="1504"/>
      <c r="U8" s="1504"/>
      <c r="V8" s="1504"/>
      <c r="W8" s="1504"/>
      <c r="X8" s="1504"/>
      <c r="Y8" s="1512"/>
    </row>
    <row r="9" spans="1:25" ht="32.25" customHeight="1" x14ac:dyDescent="0.25">
      <c r="A9" s="313"/>
      <c r="B9" s="315"/>
      <c r="C9" s="315"/>
      <c r="D9" s="315"/>
      <c r="E9" s="315"/>
      <c r="F9" s="315"/>
      <c r="G9" s="315"/>
      <c r="H9" s="315"/>
      <c r="I9" s="315"/>
      <c r="J9" s="315"/>
      <c r="K9" s="310" t="str">
        <f t="array" aca="1" ref="K9" ca="1">IFERROR(INDEX(Programme!$B$3:$G$46,MATCH($A$8,Programme!$B$3:$B$46,0),SMALL(IF(INDIRECT("Programme!D"&amp;MATCH($A$8,Programme!$B$1:$B$46,0)):INDIRECT("Programme!G"&amp;MATCH($A$8,Programme!$B$1:$B$46,0))&lt;&gt;"",COLUMN(Programme!$D$3:$G$3)-1),ROW()-7)),"")</f>
        <v/>
      </c>
      <c r="L9" s="1506" t="str">
        <f ca="1">IFERROR(INDEX(Programme!$I$7:$J$94,MATCH($K9,Programme!$I$7:$I$94,0),2),"")</f>
        <v/>
      </c>
      <c r="M9" s="1506"/>
      <c r="N9" s="1506"/>
      <c r="O9" s="1506"/>
      <c r="P9" s="1506"/>
      <c r="Q9" s="1507"/>
      <c r="R9" s="1513" t="str">
        <f ca="1">IFERROR(INDEX(Programme!$K$7:$L$94,MATCH($K9&amp;".1",Programme!$K$7:$K$94,0),2),"")&amp;IFERROR(INDEX(Programme!$K$7:$L$94,MATCH($K9&amp;".2",Programme!$K$7:$K$94,0),2),"")&amp;IFERROR(INDEX(Programme!$K$7:$L$94,MATCH($K9&amp;".3",Programme!$K$7:$K$94,0),2),"")&amp;IFERROR(INDEX(Programme!$K$7:$L$94,MATCH($K9&amp;".4",Programme!$K$7:$K$94,0),2),"")&amp;IFERROR(INDEX(Programme!$K$7:$L$94,MATCH($K9&amp;".5",Programme!$K$7:$K$94,0),2),"")&amp;IFERROR(INDEX(Programme!$K$7:$L$94,MATCH($K9&amp;".6",Programme!$K$7:$K$94,0),2),"")</f>
        <v/>
      </c>
      <c r="S9" s="1506"/>
      <c r="T9" s="1506"/>
      <c r="U9" s="1506"/>
      <c r="V9" s="1506"/>
      <c r="W9" s="1506"/>
      <c r="X9" s="1506"/>
      <c r="Y9" s="1514"/>
    </row>
    <row r="10" spans="1:25" ht="32.25" customHeight="1" x14ac:dyDescent="0.25">
      <c r="A10" s="311" t="str">
        <f t="array" aca="1" ref="A10" ca="1">IFERROR(INDEX(Problématiques_compétences!$F$2:$AK$2,SMALL(IF(INDIRECT("Problématiques_compétences!F"&amp;MATCH($A$1,Problématiques_compétences!$D$1:$D$118,0)):INDIRECT("Problématiques_compétences!AK"&amp;MATCH($A$1,Problématiques_compétences!$D$1:$D$118,0))="x",COLUMN(Problématiques_compétences!$F$1:$AK$1)-5,""),ROW()-6)),"")</f>
        <v>CT 5.1</v>
      </c>
      <c r="B10" s="1508" t="str">
        <f ca="1">IFERROR(INDEX(Programme!$B$4:$C$46,MATCH(A10,Programme!$B$4:$B$46,0),2),"")</f>
        <v>► Simuler numériquement la structure et/ou le comportement d’un objet.</v>
      </c>
      <c r="C10" s="1508"/>
      <c r="D10" s="1508"/>
      <c r="E10" s="1508"/>
      <c r="F10" s="1508"/>
      <c r="G10" s="1508"/>
      <c r="H10" s="1508"/>
      <c r="I10" s="1508"/>
      <c r="J10" s="1508"/>
      <c r="K10" s="306" t="str">
        <f t="array" aca="1" ref="K10" ca="1">IFERROR(INDEX(Programme!$B$3:$G$46,MATCH($A$10,Programme!$B$3:$B$46,0),SMALL(IF(INDIRECT("Programme!D"&amp;MATCH($A$10,Programme!$B$1:$B$46,0)):INDIRECT("Programme!G"&amp;MATCH($A$10,Programme!$B$1:$B$46,0))&lt;&gt;"",COLUMN(Programme!$D$3:$G$3)-1),ROW()-9)),"")</f>
        <v>MSOST.2.2</v>
      </c>
      <c r="L10" s="1504" t="str">
        <f ca="1">IFERROR(INDEX(Programme!$I$7:$J$94,MATCH($K10,Programme!$I$7:$I$94,0),2),"")</f>
        <v>Simuler numériquement la structure et/ou le comportement d’un objet. Interpréter le comportement de l’objet technique et le communiquer en argumentant.</v>
      </c>
      <c r="M10" s="1504"/>
      <c r="N10" s="1504"/>
      <c r="O10" s="1504"/>
      <c r="P10" s="1504"/>
      <c r="Q10" s="1505"/>
      <c r="R10" s="1511" t="str">
        <f ca="1">IFERROR(INDEX(Programme!$K$7:$L$94,MATCH($K10&amp;".1",Programme!$K$7:$K$94,0),2),"")&amp;IFERROR(INDEX(Programme!$K$7:$L$94,MATCH($K10&amp;".2",Programme!$K$7:$K$94,0),2),"")&amp;IFERROR(INDEX(Programme!$K$7:$L$94,MATCH($K10&amp;".3",Programme!$K$7:$K$94,0),2),"")&amp;IFERROR(INDEX(Programme!$K$7:$L$94,MATCH($K10&amp;".4",Programme!$K$7:$K$94,0),2),"")&amp;IFERROR(INDEX(Programme!$K$7:$L$94,MATCH($K10&amp;".5",Programme!$K$7:$K$94,0),2),"")&amp;IFERROR(INDEX(Programme!$K$7:$L$94,MATCH($K10&amp;".6",Programme!$K$7:$K$94,0),2),"")</f>
        <v>Notions d’écarts entre les attentes fixées par le cahier des charges et les résultats de la simulation.</v>
      </c>
      <c r="S10" s="1504"/>
      <c r="T10" s="1504"/>
      <c r="U10" s="1504"/>
      <c r="V10" s="1504"/>
      <c r="W10" s="1504"/>
      <c r="X10" s="1504"/>
      <c r="Y10" s="1512"/>
    </row>
    <row r="11" spans="1:25" ht="32.25" customHeight="1" thickBot="1" x14ac:dyDescent="0.3">
      <c r="A11" s="311"/>
      <c r="B11" s="1508"/>
      <c r="C11" s="1508"/>
      <c r="D11" s="1508"/>
      <c r="E11" s="1508"/>
      <c r="F11" s="1508"/>
      <c r="G11" s="1508"/>
      <c r="H11" s="1508"/>
      <c r="I11" s="1508"/>
      <c r="J11" s="1508"/>
      <c r="K11" s="306" t="str">
        <f t="array" aca="1" ref="K11" ca="1">IFERROR(INDEX(Programme!$B$3:$G$46,MATCH($A$10,Programme!$B$3:$B$46,0),SMALL(IF(INDIRECT("Programme!D"&amp;MATCH($A$10,Programme!$B$1:$B$46,0)):INDIRECT("Programme!G"&amp;MATCH($A$10,Programme!$B$1:$B$46,0))&lt;&gt;"",COLUMN(Programme!$D$3:$G$3)-1),ROW()-9)),"")</f>
        <v/>
      </c>
      <c r="L11" s="1504" t="str">
        <f ca="1">IFERROR(INDEX(Programme!$I$7:$J$94,MATCH($K11,Programme!$I$7:$I$94,0),2),"")</f>
        <v/>
      </c>
      <c r="M11" s="1504"/>
      <c r="N11" s="1509"/>
      <c r="O11" s="1509"/>
      <c r="P11" s="1509"/>
      <c r="Q11" s="1510"/>
      <c r="R11" s="1511" t="str">
        <f ca="1">IFERROR(INDEX(Programme!$K$7:$L$94,MATCH($K11&amp;".1",Programme!$K$7:$K$94,0),2),"")&amp;IFERROR(INDEX(Programme!$K$7:$L$94,MATCH($K11&amp;".2",Programme!$K$7:$K$94,0),2),"")&amp;IFERROR(INDEX(Programme!$K$7:$L$94,MATCH($K11&amp;".3",Programme!$K$7:$K$94,0),2),"")&amp;IFERROR(INDEX(Programme!$K$7:$L$94,MATCH($K11&amp;".4",Programme!$K$7:$K$94,0),2),"")&amp;IFERROR(INDEX(Programme!$K$7:$L$94,MATCH($K11&amp;".5",Programme!$K$7:$K$94,0),2),"")&amp;IFERROR(INDEX(Programme!$K$7:$L$94,MATCH($K11&amp;".6",Programme!$K$7:$K$94,0),2),"")</f>
        <v/>
      </c>
      <c r="S11" s="1504"/>
      <c r="T11" s="1504"/>
      <c r="U11" s="1504"/>
      <c r="V11" s="1504"/>
      <c r="W11" s="1504"/>
      <c r="X11" s="1504"/>
      <c r="Y11" s="1512"/>
    </row>
    <row r="12" spans="1:25" ht="16.5" customHeight="1" x14ac:dyDescent="0.25">
      <c r="A12" s="446" t="s">
        <v>70</v>
      </c>
      <c r="B12" s="447"/>
      <c r="C12" s="447"/>
      <c r="D12" s="447"/>
      <c r="E12" s="447"/>
      <c r="F12" s="447"/>
      <c r="G12" s="447"/>
      <c r="H12" s="447"/>
      <c r="I12" s="447"/>
      <c r="J12" s="447"/>
      <c r="K12" s="448"/>
      <c r="L12" s="449"/>
      <c r="M12" s="450"/>
      <c r="N12" s="451" t="s">
        <v>72</v>
      </c>
      <c r="O12" s="452"/>
      <c r="P12" s="452"/>
      <c r="Q12" s="452"/>
      <c r="R12" s="452"/>
      <c r="S12" s="452"/>
      <c r="T12" s="452"/>
      <c r="U12" s="452"/>
      <c r="V12" s="452"/>
      <c r="W12" s="452"/>
      <c r="X12" s="452"/>
      <c r="Y12" s="453"/>
    </row>
    <row r="13" spans="1:25" ht="30.75" customHeight="1" x14ac:dyDescent="0.25">
      <c r="A13" s="1531" t="s">
        <v>927</v>
      </c>
      <c r="B13" s="1532"/>
      <c r="C13" s="1532"/>
      <c r="D13" s="1532"/>
      <c r="E13" s="1532"/>
      <c r="F13" s="1532"/>
      <c r="G13" s="1532"/>
      <c r="H13" s="1532"/>
      <c r="I13" s="1532"/>
      <c r="J13" s="1532"/>
      <c r="K13" s="1532"/>
      <c r="L13" s="1532"/>
      <c r="M13" s="1533"/>
      <c r="N13" s="1525" t="s">
        <v>546</v>
      </c>
      <c r="O13" s="1526"/>
      <c r="P13" s="1526"/>
      <c r="Q13" s="1526"/>
      <c r="R13" s="1526"/>
      <c r="S13" s="1526"/>
      <c r="T13" s="1526"/>
      <c r="U13" s="1526"/>
      <c r="V13" s="1526"/>
      <c r="W13" s="1526"/>
      <c r="X13" s="1526"/>
      <c r="Y13" s="1527"/>
    </row>
    <row r="14" spans="1:25" ht="30.75" customHeight="1" x14ac:dyDescent="0.25">
      <c r="A14" s="1534"/>
      <c r="B14" s="1535"/>
      <c r="C14" s="1535"/>
      <c r="D14" s="1535"/>
      <c r="E14" s="1535"/>
      <c r="F14" s="1535"/>
      <c r="G14" s="1535"/>
      <c r="H14" s="1535"/>
      <c r="I14" s="1535"/>
      <c r="J14" s="1535"/>
      <c r="K14" s="1535"/>
      <c r="L14" s="1535"/>
      <c r="M14" s="1536"/>
      <c r="N14" s="1538"/>
      <c r="O14" s="1539"/>
      <c r="P14" s="1539"/>
      <c r="Q14" s="1539"/>
      <c r="R14" s="1539"/>
      <c r="S14" s="1539"/>
      <c r="T14" s="1539"/>
      <c r="U14" s="1539"/>
      <c r="V14" s="1539"/>
      <c r="W14" s="1539"/>
      <c r="X14" s="1539"/>
      <c r="Y14" s="1540"/>
    </row>
    <row r="15" spans="1:25" ht="16.5" customHeight="1" x14ac:dyDescent="0.25">
      <c r="A15" s="454" t="s">
        <v>382</v>
      </c>
      <c r="B15" s="455"/>
      <c r="C15" s="456"/>
      <c r="D15" s="456"/>
      <c r="E15" s="456"/>
      <c r="F15" s="456"/>
      <c r="G15" s="456"/>
      <c r="H15" s="456"/>
      <c r="I15" s="456"/>
      <c r="J15" s="456"/>
      <c r="K15" s="457"/>
      <c r="L15" s="458"/>
      <c r="M15" s="459"/>
      <c r="N15" s="460" t="s">
        <v>383</v>
      </c>
      <c r="O15" s="461"/>
      <c r="P15" s="461"/>
      <c r="Q15" s="461"/>
      <c r="R15" s="461"/>
      <c r="S15" s="461"/>
      <c r="T15" s="461"/>
      <c r="U15" s="461"/>
      <c r="V15" s="461"/>
      <c r="W15" s="461"/>
      <c r="X15" s="461"/>
      <c r="Y15" s="462"/>
    </row>
    <row r="16" spans="1:25" ht="30" customHeight="1" x14ac:dyDescent="0.25">
      <c r="A16" s="1525" t="s">
        <v>928</v>
      </c>
      <c r="B16" s="1526"/>
      <c r="C16" s="1526"/>
      <c r="D16" s="1526"/>
      <c r="E16" s="1526"/>
      <c r="F16" s="1526"/>
      <c r="G16" s="1526"/>
      <c r="H16" s="1526"/>
      <c r="I16" s="1526"/>
      <c r="J16" s="1526"/>
      <c r="K16" s="1526"/>
      <c r="L16" s="1526"/>
      <c r="M16" s="1527"/>
      <c r="N16" s="1525" t="s">
        <v>547</v>
      </c>
      <c r="O16" s="1526"/>
      <c r="P16" s="1526"/>
      <c r="Q16" s="1526"/>
      <c r="R16" s="1526"/>
      <c r="S16" s="1526"/>
      <c r="T16" s="1526"/>
      <c r="U16" s="1526"/>
      <c r="V16" s="1526"/>
      <c r="W16" s="1526"/>
      <c r="X16" s="1526"/>
      <c r="Y16" s="1527"/>
    </row>
    <row r="17" spans="1:25" ht="30" customHeight="1" thickBot="1" x14ac:dyDescent="0.3">
      <c r="A17" s="1528"/>
      <c r="B17" s="1529"/>
      <c r="C17" s="1529"/>
      <c r="D17" s="1529"/>
      <c r="E17" s="1529"/>
      <c r="F17" s="1529"/>
      <c r="G17" s="1529"/>
      <c r="H17" s="1529"/>
      <c r="I17" s="1529"/>
      <c r="J17" s="1529"/>
      <c r="K17" s="1529"/>
      <c r="L17" s="1529"/>
      <c r="M17" s="1530"/>
      <c r="N17" s="1528"/>
      <c r="O17" s="1529"/>
      <c r="P17" s="1529"/>
      <c r="Q17" s="1529"/>
      <c r="R17" s="1529"/>
      <c r="S17" s="1529"/>
      <c r="T17" s="1529"/>
      <c r="U17" s="1529"/>
      <c r="V17" s="1529"/>
      <c r="W17" s="1529"/>
      <c r="X17" s="1529"/>
      <c r="Y17" s="1530"/>
    </row>
    <row r="18" spans="1:25" ht="16.5" customHeight="1" x14ac:dyDescent="0.25">
      <c r="A18" s="463" t="s">
        <v>73</v>
      </c>
      <c r="B18" s="452"/>
      <c r="C18" s="452"/>
      <c r="D18" s="452"/>
      <c r="E18" s="452"/>
      <c r="F18" s="1543" t="s">
        <v>548</v>
      </c>
      <c r="G18" s="1543"/>
      <c r="H18" s="1543"/>
      <c r="I18" s="1543"/>
      <c r="J18" s="1543"/>
      <c r="K18" s="1543"/>
      <c r="L18" s="1543"/>
      <c r="M18" s="1544"/>
      <c r="N18" s="1520" t="s">
        <v>388</v>
      </c>
      <c r="O18" s="1521"/>
      <c r="P18" s="1521"/>
      <c r="Q18" s="1521"/>
      <c r="R18" s="1543" t="s">
        <v>929</v>
      </c>
      <c r="S18" s="1543"/>
      <c r="T18" s="1543"/>
      <c r="U18" s="1543"/>
      <c r="V18" s="1543"/>
      <c r="W18" s="1543"/>
      <c r="X18" s="1543"/>
      <c r="Y18" s="1544"/>
    </row>
    <row r="19" spans="1:25" ht="25.5" customHeight="1" thickBot="1" x14ac:dyDescent="0.3">
      <c r="A19" s="472" t="s">
        <v>473</v>
      </c>
      <c r="B19" s="464"/>
      <c r="C19" s="464"/>
      <c r="D19" s="464"/>
      <c r="E19" s="464"/>
      <c r="F19" s="464"/>
      <c r="G19" s="464"/>
      <c r="H19" s="465"/>
      <c r="I19" s="465"/>
      <c r="J19" s="465"/>
      <c r="K19" s="466"/>
      <c r="L19" s="466"/>
      <c r="M19" s="467"/>
      <c r="N19" s="1522"/>
      <c r="O19" s="1523"/>
      <c r="P19" s="1523"/>
      <c r="Q19" s="1523"/>
      <c r="R19" s="1545"/>
      <c r="S19" s="1545"/>
      <c r="T19" s="1545"/>
      <c r="U19" s="1545"/>
      <c r="V19" s="1545"/>
      <c r="W19" s="1545"/>
      <c r="X19" s="1545"/>
      <c r="Y19" s="1546"/>
    </row>
    <row r="20" spans="1:25" x14ac:dyDescent="0.25">
      <c r="A20" s="468"/>
      <c r="B20" s="461"/>
      <c r="C20" s="461"/>
      <c r="D20" s="461"/>
      <c r="E20" s="461"/>
      <c r="F20" s="461"/>
      <c r="G20" s="461"/>
      <c r="H20" s="457"/>
      <c r="I20" s="457"/>
      <c r="J20" s="457"/>
      <c r="K20" s="469"/>
      <c r="L20" s="469"/>
      <c r="M20" s="469"/>
      <c r="N20" s="469"/>
      <c r="O20" s="470"/>
      <c r="P20" s="470"/>
      <c r="Q20" s="470"/>
      <c r="R20" s="470"/>
      <c r="S20" s="470"/>
      <c r="T20" s="470"/>
      <c r="U20" s="470"/>
      <c r="V20" s="470"/>
      <c r="W20" s="470"/>
      <c r="X20" s="470"/>
      <c r="Y20" s="470"/>
    </row>
    <row r="21" spans="1:25" ht="15.75" x14ac:dyDescent="0.25">
      <c r="A21" s="1537" t="s">
        <v>74</v>
      </c>
      <c r="B21" s="1537"/>
      <c r="C21" s="1537"/>
      <c r="D21" s="1537"/>
      <c r="E21" s="1537"/>
      <c r="F21" s="1537"/>
      <c r="G21" s="1537"/>
      <c r="H21" s="1537"/>
      <c r="I21" s="1537"/>
      <c r="J21" s="1537"/>
      <c r="K21" s="1537"/>
      <c r="L21" s="1537"/>
      <c r="M21" s="1537"/>
      <c r="N21" s="1537"/>
      <c r="O21" s="1537"/>
      <c r="P21" s="1537"/>
      <c r="Q21" s="1537"/>
      <c r="R21" s="1537"/>
      <c r="S21" s="1537"/>
      <c r="T21" s="1537"/>
      <c r="U21" s="1537"/>
      <c r="V21" s="1537"/>
      <c r="W21" s="1537"/>
      <c r="X21" s="1537"/>
      <c r="Y21" s="1537"/>
    </row>
    <row r="22" spans="1:25" x14ac:dyDescent="0.25">
      <c r="A22" s="471"/>
      <c r="B22" s="445"/>
      <c r="C22" s="1517" t="s">
        <v>75</v>
      </c>
      <c r="D22" s="1515"/>
      <c r="E22" s="1515"/>
      <c r="F22" s="1515"/>
      <c r="G22" s="1515"/>
      <c r="H22" s="1515"/>
      <c r="I22" s="1515"/>
      <c r="J22" s="1515"/>
      <c r="K22" s="1516"/>
      <c r="L22" s="1515" t="s">
        <v>76</v>
      </c>
      <c r="M22" s="1515"/>
      <c r="N22" s="1515"/>
      <c r="O22" s="1515"/>
      <c r="P22" s="1515"/>
      <c r="Q22" s="1515"/>
      <c r="R22" s="1516"/>
      <c r="S22" s="1517" t="s">
        <v>77</v>
      </c>
      <c r="T22" s="1515"/>
      <c r="U22" s="1515"/>
      <c r="V22" s="1515"/>
      <c r="W22" s="1515"/>
      <c r="X22" s="1515"/>
      <c r="Y22" s="1516"/>
    </row>
    <row r="23" spans="1:25" ht="33.75" customHeight="1" x14ac:dyDescent="0.25">
      <c r="A23" s="1497" t="s">
        <v>78</v>
      </c>
      <c r="B23" s="1524"/>
      <c r="C23" s="1492" t="s">
        <v>549</v>
      </c>
      <c r="D23" s="1493"/>
      <c r="E23" s="1493"/>
      <c r="F23" s="1493"/>
      <c r="G23" s="1493"/>
      <c r="H23" s="1493"/>
      <c r="I23" s="1493"/>
      <c r="J23" s="1493"/>
      <c r="K23" s="1494"/>
      <c r="L23" s="1493" t="s">
        <v>550</v>
      </c>
      <c r="M23" s="1493"/>
      <c r="N23" s="1493"/>
      <c r="O23" s="1493"/>
      <c r="P23" s="1493"/>
      <c r="Q23" s="1493"/>
      <c r="R23" s="1494"/>
      <c r="S23" s="1492" t="s">
        <v>930</v>
      </c>
      <c r="T23" s="1493"/>
      <c r="U23" s="1493"/>
      <c r="V23" s="1493"/>
      <c r="W23" s="1493"/>
      <c r="X23" s="1493"/>
      <c r="Y23" s="1494"/>
    </row>
    <row r="24" spans="1:25" ht="45" customHeight="1" x14ac:dyDescent="0.25">
      <c r="A24" s="1495" t="s">
        <v>79</v>
      </c>
      <c r="B24" s="1496"/>
      <c r="C24" s="1492" t="s">
        <v>551</v>
      </c>
      <c r="D24" s="1493"/>
      <c r="E24" s="1493"/>
      <c r="F24" s="1493"/>
      <c r="G24" s="1493"/>
      <c r="H24" s="1493"/>
      <c r="I24" s="1493"/>
      <c r="J24" s="1493"/>
      <c r="K24" s="1494"/>
      <c r="L24" s="1492" t="s">
        <v>931</v>
      </c>
      <c r="M24" s="1493"/>
      <c r="N24" s="1493"/>
      <c r="O24" s="1493"/>
      <c r="P24" s="1493"/>
      <c r="Q24" s="1493"/>
      <c r="R24" s="1494"/>
      <c r="S24" s="1492" t="s">
        <v>552</v>
      </c>
      <c r="T24" s="1493"/>
      <c r="U24" s="1493"/>
      <c r="V24" s="1493"/>
      <c r="W24" s="1493"/>
      <c r="X24" s="1493"/>
      <c r="Y24" s="1494"/>
    </row>
    <row r="25" spans="1:25" ht="45" customHeight="1" x14ac:dyDescent="0.25">
      <c r="A25" s="1497" t="s">
        <v>81</v>
      </c>
      <c r="B25" s="1498"/>
      <c r="C25" s="1492" t="s">
        <v>932</v>
      </c>
      <c r="D25" s="1493"/>
      <c r="E25" s="1493"/>
      <c r="F25" s="1493"/>
      <c r="G25" s="1493"/>
      <c r="H25" s="1493"/>
      <c r="I25" s="1493"/>
      <c r="J25" s="1493"/>
      <c r="K25" s="1494"/>
      <c r="L25" s="1492" t="s">
        <v>933</v>
      </c>
      <c r="M25" s="1493"/>
      <c r="N25" s="1493"/>
      <c r="O25" s="1493"/>
      <c r="P25" s="1493"/>
      <c r="Q25" s="1493"/>
      <c r="R25" s="1494"/>
      <c r="S25" s="1492" t="s">
        <v>554</v>
      </c>
      <c r="T25" s="1493"/>
      <c r="U25" s="1493"/>
      <c r="V25" s="1493"/>
      <c r="W25" s="1493"/>
      <c r="X25" s="1493"/>
      <c r="Y25" s="1494"/>
    </row>
    <row r="26" spans="1:25" ht="57" customHeight="1" x14ac:dyDescent="0.25">
      <c r="A26" s="1497" t="s">
        <v>80</v>
      </c>
      <c r="B26" s="1498"/>
      <c r="C26" s="1492" t="s">
        <v>934</v>
      </c>
      <c r="D26" s="1493"/>
      <c r="E26" s="1493"/>
      <c r="F26" s="1493"/>
      <c r="G26" s="1493"/>
      <c r="H26" s="1493"/>
      <c r="I26" s="1493"/>
      <c r="J26" s="1493"/>
      <c r="K26" s="1494"/>
      <c r="L26" s="1492" t="s">
        <v>935</v>
      </c>
      <c r="M26" s="1493"/>
      <c r="N26" s="1493"/>
      <c r="O26" s="1493"/>
      <c r="P26" s="1493"/>
      <c r="Q26" s="1493"/>
      <c r="R26" s="1494"/>
      <c r="S26" s="1492" t="s">
        <v>936</v>
      </c>
      <c r="T26" s="1493"/>
      <c r="U26" s="1493"/>
      <c r="V26" s="1493"/>
      <c r="W26" s="1493"/>
      <c r="X26" s="1493"/>
      <c r="Y26" s="1494"/>
    </row>
    <row r="27" spans="1:25" ht="45" customHeight="1" x14ac:dyDescent="0.25">
      <c r="A27" s="1495" t="s">
        <v>341</v>
      </c>
      <c r="B27" s="1496"/>
      <c r="C27" s="1492" t="s">
        <v>937</v>
      </c>
      <c r="D27" s="1493"/>
      <c r="E27" s="1493"/>
      <c r="F27" s="1493"/>
      <c r="G27" s="1493"/>
      <c r="H27" s="1493"/>
      <c r="I27" s="1493"/>
      <c r="J27" s="1493"/>
      <c r="K27" s="1494"/>
      <c r="L27" s="1492" t="s">
        <v>938</v>
      </c>
      <c r="M27" s="1493"/>
      <c r="N27" s="1493"/>
      <c r="O27" s="1493"/>
      <c r="P27" s="1493"/>
      <c r="Q27" s="1493"/>
      <c r="R27" s="1494"/>
      <c r="S27" s="1492" t="s">
        <v>555</v>
      </c>
      <c r="T27" s="1493"/>
      <c r="U27" s="1493"/>
      <c r="V27" s="1493"/>
      <c r="W27" s="1493"/>
      <c r="X27" s="1493"/>
      <c r="Y27" s="1494"/>
    </row>
    <row r="30" spans="1:25" x14ac:dyDescent="0.25">
      <c r="D30" s="4"/>
    </row>
    <row r="32" spans="1:25" x14ac:dyDescent="0.25">
      <c r="I32" s="12"/>
      <c r="J32" s="12"/>
      <c r="K32" s="12"/>
    </row>
    <row r="33" spans="9:11" ht="15.75" x14ac:dyDescent="0.25">
      <c r="I33" s="13"/>
      <c r="J33" s="14"/>
      <c r="K33" s="5"/>
    </row>
    <row r="34" spans="9:11" x14ac:dyDescent="0.25">
      <c r="I34" s="12"/>
      <c r="J34" s="5"/>
    </row>
    <row r="35" spans="9:11" x14ac:dyDescent="0.25">
      <c r="I35" s="12"/>
    </row>
  </sheetData>
  <mergeCells count="54">
    <mergeCell ref="A27:B27"/>
    <mergeCell ref="C27:K27"/>
    <mergeCell ref="L27:R27"/>
    <mergeCell ref="S27:Y27"/>
    <mergeCell ref="A24:B24"/>
    <mergeCell ref="C24:K24"/>
    <mergeCell ref="L24:R24"/>
    <mergeCell ref="S24:Y24"/>
    <mergeCell ref="A25:B25"/>
    <mergeCell ref="C25:K25"/>
    <mergeCell ref="L25:R25"/>
    <mergeCell ref="S25:Y25"/>
    <mergeCell ref="A26:B26"/>
    <mergeCell ref="C26:K26"/>
    <mergeCell ref="L26:R26"/>
    <mergeCell ref="S26:Y26"/>
    <mergeCell ref="L5:Q5"/>
    <mergeCell ref="R5:Y5"/>
    <mergeCell ref="A1:A2"/>
    <mergeCell ref="B2:M2"/>
    <mergeCell ref="B4:J4"/>
    <mergeCell ref="L4:Q4"/>
    <mergeCell ref="R4:Y4"/>
    <mergeCell ref="B11:J11"/>
    <mergeCell ref="L11:Q11"/>
    <mergeCell ref="R11:Y11"/>
    <mergeCell ref="B6:J6"/>
    <mergeCell ref="L6:Q6"/>
    <mergeCell ref="R6:Y6"/>
    <mergeCell ref="L7:Q7"/>
    <mergeCell ref="R7:Y7"/>
    <mergeCell ref="B8:J8"/>
    <mergeCell ref="L8:Q8"/>
    <mergeCell ref="R8:Y8"/>
    <mergeCell ref="L9:Q9"/>
    <mergeCell ref="R9:Y9"/>
    <mergeCell ref="B10:J10"/>
    <mergeCell ref="L10:Q10"/>
    <mergeCell ref="R10:Y10"/>
    <mergeCell ref="A13:M14"/>
    <mergeCell ref="N13:Y14"/>
    <mergeCell ref="A16:M17"/>
    <mergeCell ref="N16:Y17"/>
    <mergeCell ref="N18:Q19"/>
    <mergeCell ref="R18:Y19"/>
    <mergeCell ref="F18:M18"/>
    <mergeCell ref="A21:Y21"/>
    <mergeCell ref="C22:K22"/>
    <mergeCell ref="L22:R22"/>
    <mergeCell ref="S22:Y22"/>
    <mergeCell ref="A23:B23"/>
    <mergeCell ref="C23:K23"/>
    <mergeCell ref="L23:R23"/>
    <mergeCell ref="S23:Y2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Y35"/>
  <sheetViews>
    <sheetView topLeftCell="A13" zoomScale="85" zoomScaleNormal="85" workbookViewId="0">
      <selection activeCell="L24" sqref="L24:R24"/>
    </sheetView>
  </sheetViews>
  <sheetFormatPr baseColWidth="10" defaultRowHeight="15" x14ac:dyDescent="0.25"/>
  <cols>
    <col min="1" max="1" width="7.28515625" style="284" customWidth="1"/>
    <col min="2" max="10" width="6.5703125" style="284" customWidth="1"/>
    <col min="11" max="11" width="9.140625" style="284" customWidth="1"/>
    <col min="12" max="17" width="8.28515625" style="284" customWidth="1"/>
    <col min="18" max="25" width="8.5703125" style="284" customWidth="1"/>
    <col min="26" max="31" width="4.7109375" style="284" customWidth="1"/>
    <col min="32" max="16384" width="11.42578125" style="284"/>
  </cols>
  <sheetData>
    <row r="1" spans="1:25" ht="18" customHeight="1" x14ac:dyDescent="0.25">
      <c r="A1" s="1499" t="s">
        <v>502</v>
      </c>
      <c r="B1" s="291" t="s">
        <v>42</v>
      </c>
      <c r="C1" s="292"/>
      <c r="D1" s="292"/>
      <c r="E1" s="292"/>
      <c r="F1" s="292"/>
      <c r="G1" s="292"/>
      <c r="H1" s="292"/>
      <c r="I1" s="292"/>
      <c r="J1" s="292"/>
      <c r="K1" s="292"/>
      <c r="L1" s="292"/>
      <c r="M1" s="293"/>
      <c r="N1" s="299" t="s">
        <v>381</v>
      </c>
      <c r="O1" s="294"/>
      <c r="P1" s="294"/>
      <c r="Q1" s="294"/>
      <c r="R1" s="294"/>
      <c r="S1" s="294"/>
      <c r="T1" s="294"/>
      <c r="U1" s="294"/>
      <c r="V1" s="294"/>
      <c r="W1" s="294"/>
      <c r="X1" s="294"/>
      <c r="Y1" s="295"/>
    </row>
    <row r="2" spans="1:25" ht="20.25" customHeight="1" thickBot="1" x14ac:dyDescent="0.3">
      <c r="A2" s="1500"/>
      <c r="B2" s="1501" t="str">
        <f>INDEX(Problématiques_compétences!$A$3:$D$118,QUOTIENT(MATCH(A1,Problématiques_compétences!$D$3:$D$118,0),8)*8+2,1)</f>
        <v>2) Franchir un obstacle</v>
      </c>
      <c r="C2" s="1502"/>
      <c r="D2" s="1502"/>
      <c r="E2" s="1502"/>
      <c r="F2" s="1502"/>
      <c r="G2" s="1502"/>
      <c r="H2" s="1502"/>
      <c r="I2" s="1502"/>
      <c r="J2" s="1502"/>
      <c r="K2" s="1502"/>
      <c r="L2" s="1502"/>
      <c r="M2" s="1503"/>
      <c r="N2" s="296" t="str">
        <f>INDEX(Problématiques_compétences!$B$3:$D$118,MATCH(A1,Problématiques_compétences!$D$3:$D$118,0),1)</f>
        <v>Comment intégrer un ouvrage dans son environnement ?</v>
      </c>
      <c r="O2" s="297"/>
      <c r="P2" s="297"/>
      <c r="Q2" s="297"/>
      <c r="R2" s="297"/>
      <c r="S2" s="297"/>
      <c r="T2" s="297"/>
      <c r="U2" s="297"/>
      <c r="V2" s="297"/>
      <c r="W2" s="297"/>
      <c r="X2" s="297"/>
      <c r="Y2" s="298"/>
    </row>
    <row r="3" spans="1:25" ht="15.75" customHeight="1" x14ac:dyDescent="0.25">
      <c r="A3" s="291" t="s">
        <v>55</v>
      </c>
      <c r="B3" s="300"/>
      <c r="C3" s="300"/>
      <c r="D3" s="300"/>
      <c r="E3" s="301"/>
      <c r="F3" s="300"/>
      <c r="G3" s="300"/>
      <c r="H3" s="301"/>
      <c r="I3" s="300"/>
      <c r="J3" s="300"/>
      <c r="K3" s="302" t="s">
        <v>71</v>
      </c>
      <c r="L3" s="303"/>
      <c r="M3" s="303"/>
      <c r="N3" s="303"/>
      <c r="O3" s="300"/>
      <c r="P3" s="300"/>
      <c r="Q3" s="300"/>
      <c r="R3" s="304" t="s">
        <v>350</v>
      </c>
      <c r="S3" s="300"/>
      <c r="T3" s="300"/>
      <c r="U3" s="300"/>
      <c r="V3" s="300"/>
      <c r="W3" s="300"/>
      <c r="X3" s="300"/>
      <c r="Y3" s="305"/>
    </row>
    <row r="4" spans="1:25" ht="32.25" customHeight="1" x14ac:dyDescent="0.25">
      <c r="A4" s="311" t="str">
        <f t="array" aca="1" ref="A4" ca="1">IFERROR(INDEX(Problématiques_compétences!$F$2:$AK$2,SMALL(IF(INDIRECT("Problématiques_compétences!F"&amp;MATCH($A$1,Problématiques_compétences!$D$1:$D$118,0)):INDIRECT("Problématiques_compétences!AK"&amp;MATCH($A$1,Problématiques_compétences!$D$1:$D$118,0))="x",COLUMN(Problématiques_compétences!$F$1:$AK$1)-5,""),ROW()-3)),"")</f>
        <v>CT 1.3</v>
      </c>
      <c r="B4" s="1508" t="str">
        <f ca="1">INDEX(Programme!$B$4:$C$46,MATCH(A4,Programme!$B$4:$B$46,0),2)</f>
        <v xml:space="preserve">► Rechercher des solutions techniques à un problème posé, expliciter ses choix et les communiquer en argumentant. </v>
      </c>
      <c r="C4" s="1508"/>
      <c r="D4" s="1508"/>
      <c r="E4" s="1508"/>
      <c r="F4" s="1508"/>
      <c r="G4" s="1508"/>
      <c r="H4" s="1508"/>
      <c r="I4" s="1508"/>
      <c r="J4" s="1508"/>
      <c r="K4" s="306" t="str">
        <f t="array" aca="1" ref="K4" ca="1">INDEX(Programme!$B$3:$G$46,MATCH($A$4,Programme!$B$3:$B$46,0),SMALL(IF(INDIRECT("Programme!D"&amp;MATCH($A$4,Programme!$B$1:$B$46,0)):INDIRECT("Programme!G"&amp;MATCH($A$4,Programme!$B$1:$B$46,0))&lt;&gt;"",COLUMN(Programme!$D$3:$G$3)-1),ROW()-3))</f>
        <v>DIC.1.5</v>
      </c>
      <c r="L4" s="1504" t="str">
        <f ca="1">IFERROR(INDEX(Programme!$I$7:$J$94,MATCH($K4,Programme!$I$7:$I$94,0),2),"")</f>
        <v>Imaginer des solutions pour produire des objets et des éléments de programmes informatiques en réponse au besoin.</v>
      </c>
      <c r="M4" s="1504"/>
      <c r="N4" s="1504"/>
      <c r="O4" s="1504"/>
      <c r="P4" s="1504"/>
      <c r="Q4" s="1505"/>
      <c r="R4" s="1511" t="str">
        <f ca="1">IFERROR(INDEX(Programme!$K$7:$L$94,MATCH($K4&amp;".1",Programme!$K$7:$K$94,0),2),"")&amp;IFERROR(INDEX(Programme!$K$7:$L$94,MATCH($K4&amp;".2",Programme!$K$7:$K$94,0),2),"")&amp;IFERROR(INDEX(Programme!$K$7:$L$94,MATCH($K4&amp;".3",Programme!$K$7:$K$94,0),2),"")&amp;IFERROR(INDEX(Programme!$K$7:$L$94,MATCH($K4&amp;".4",Programme!$K$7:$K$94,0),2),"")&amp;IFERROR(INDEX(Programme!$K$7:$L$94,MATCH($K4&amp;".5",Programme!$K$7:$K$94,0),2),"")&amp;IFERROR(INDEX(Programme!$K$7:$L$94,MATCH($K4&amp;".6",Programme!$K$7:$K$94,0),2),"")</f>
        <v>Design. Innovation et créativité. Veille. Représentation de solutions (croquis, schémas, algorithmes). Réalité augmentée. Objets connectés.</v>
      </c>
      <c r="S4" s="1504"/>
      <c r="T4" s="1504"/>
      <c r="U4" s="1504"/>
      <c r="V4" s="1504"/>
      <c r="W4" s="1504"/>
      <c r="X4" s="1504"/>
      <c r="Y4" s="1512"/>
    </row>
    <row r="5" spans="1:25" ht="32.25" customHeight="1" x14ac:dyDescent="0.25">
      <c r="A5" s="307"/>
      <c r="B5" s="308"/>
      <c r="C5" s="308"/>
      <c r="D5" s="308"/>
      <c r="E5" s="309"/>
      <c r="F5" s="309"/>
      <c r="G5" s="309"/>
      <c r="H5" s="309"/>
      <c r="I5" s="309"/>
      <c r="J5" s="309"/>
      <c r="K5" s="310" t="str">
        <f t="array" aca="1" ref="K5" ca="1">IFERROR(INDEX(Programme!$B$3:$G$46,MATCH($A$4,Programme!$B$3:$B$46,0),SMALL(IF(INDIRECT("Programme!D"&amp;MATCH($A$4,Programme!$B$1:$B$46,0)):INDIRECT("Programme!G"&amp;MATCH($A$4,Programme!$B$1:$B$46,0))&lt;&gt;"",COLUMN(Programme!$D$3:$G$3)-1),ROW()-3)),"")</f>
        <v/>
      </c>
      <c r="L5" s="1506" t="str">
        <f ca="1">IFERROR(INDEX(Programme!$I$7:$J$94,MATCH($K5,Programme!$I$7:$I$94,0),2),"")</f>
        <v/>
      </c>
      <c r="M5" s="1506"/>
      <c r="N5" s="1506"/>
      <c r="O5" s="1506"/>
      <c r="P5" s="1506"/>
      <c r="Q5" s="1507"/>
      <c r="R5" s="1513" t="str">
        <f ca="1">IFERROR(INDEX(Programme!$K$7:$L$94,MATCH($K5&amp;".1",Programme!$K$7:$K$94,0),2),"")&amp;IFERROR(INDEX(Programme!$K$7:$L$94,MATCH($K5&amp;".2",Programme!$K$7:$K$94,0),2),"")&amp;IFERROR(INDEX(Programme!$K$7:$L$94,MATCH($K5&amp;".3",Programme!$K$7:$K$94,0),2),"")&amp;IFERROR(INDEX(Programme!$K$7:$L$94,MATCH($K5&amp;".4",Programme!$K$7:$K$94,0),2),"")&amp;IFERROR(INDEX(Programme!$K$7:$L$94,MATCH($K5&amp;".5",Programme!$K$7:$K$94,0),2),"")&amp;IFERROR(INDEX(Programme!$K$7:$L$94,MATCH($K5&amp;".6",Programme!$K$7:$K$94,0),2),"")</f>
        <v/>
      </c>
      <c r="S5" s="1506"/>
      <c r="T5" s="1506"/>
      <c r="U5" s="1506"/>
      <c r="V5" s="1506"/>
      <c r="W5" s="1506"/>
      <c r="X5" s="1506"/>
      <c r="Y5" s="1514"/>
    </row>
    <row r="6" spans="1:25" ht="32.25" customHeight="1" x14ac:dyDescent="0.25">
      <c r="A6" s="311" t="str">
        <f t="array" aca="1" ref="A6" ca="1">IFERROR(INDEX(Problématiques_compétences!$F$2:$AK$2,SMALL(IF(INDIRECT("Problématiques_compétences!F"&amp;MATCH($A$1,Problématiques_compétences!$D$1:$D$118,0)):INDIRECT("Problématiques_compétences!AK"&amp;MATCH($A$1,Problématiques_compétences!$D$1:$D$118,0))="x",COLUMN(Problématiques_compétences!$F$1:$AK$1)-5,""),ROW()-4)),"")</f>
        <v>CT 2.1</v>
      </c>
      <c r="B6" s="1508" t="str">
        <f ca="1">IFERROR(INDEX(Programme!$B$4:$C$46,MATCH(A6,Programme!$B$4:$B$46,0),2),"")</f>
        <v>► Identifier un besoin et énoncer un problème technique, identifier les conditions, contraintes (normes et règlements) et ressources correspondantes.</v>
      </c>
      <c r="C6" s="1508"/>
      <c r="D6" s="1508"/>
      <c r="E6" s="1508"/>
      <c r="F6" s="1508"/>
      <c r="G6" s="1508"/>
      <c r="H6" s="1508"/>
      <c r="I6" s="1508"/>
      <c r="J6" s="1508"/>
      <c r="K6" s="306" t="str">
        <f t="array" aca="1" ref="K6" ca="1">IFERROR(INDEX(Programme!$B$3:$G$46,MATCH($A$6,Programme!$B$3:$B$46,0),SMALL(IF(INDIRECT("Programme!D"&amp;MATCH($A$6,Programme!$B$1:$B$46,0)):INDIRECT("Programme!G"&amp;MATCH($A$6,Programme!$B$1:$B$46,0))&lt;&gt;"",COLUMN(Programme!$D$3:$G$3)-1),ROW()-5)),"")</f>
        <v>DIC.1.1</v>
      </c>
      <c r="L6" s="1504" t="str">
        <f ca="1">IFERROR(INDEX(Programme!$I$7:$J$94,MATCH($K6,Programme!$I$7:$I$94,0),2),"")</f>
        <v>Identifier un besoin (biens matériels ou services) et énoncer un problème technique.</v>
      </c>
      <c r="M6" s="1504"/>
      <c r="N6" s="1504"/>
      <c r="O6" s="1504"/>
      <c r="P6" s="1504"/>
      <c r="Q6" s="1505"/>
      <c r="R6" s="1511" t="str">
        <f ca="1">IFERROR(INDEX(Programme!$K$7:$L$94,MATCH($K6&amp;".1",Programme!$K$7:$K$94,0),2),"")&amp;IFERROR(INDEX(Programme!$K$7:$L$94,MATCH($K6&amp;".2",Programme!$K$7:$K$94,0),2),"")&amp;IFERROR(INDEX(Programme!$K$7:$L$94,MATCH($K6&amp;".3",Programme!$K$7:$K$94,0),2),"")&amp;IFERROR(INDEX(Programme!$K$7:$L$94,MATCH($K6&amp;".4",Programme!$K$7:$K$94,0),2),"")&amp;IFERROR(INDEX(Programme!$K$7:$L$94,MATCH($K6&amp;".5",Programme!$K$7:$K$94,0),2),"")&amp;IFERROR(INDEX(Programme!$K$7:$L$94,MATCH($K6&amp;".6",Programme!$K$7:$K$94,0),2),"")</f>
        <v xml:space="preserve">Besoin, contraintes, normalisation. </v>
      </c>
      <c r="S6" s="1504"/>
      <c r="T6" s="1504"/>
      <c r="U6" s="1504"/>
      <c r="V6" s="1504"/>
      <c r="W6" s="1504"/>
      <c r="X6" s="1504"/>
      <c r="Y6" s="1512"/>
    </row>
    <row r="7" spans="1:25" ht="32.25" customHeight="1" x14ac:dyDescent="0.25">
      <c r="A7" s="312"/>
      <c r="B7" s="314"/>
      <c r="C7" s="314"/>
      <c r="D7" s="314"/>
      <c r="E7" s="314"/>
      <c r="F7" s="314"/>
      <c r="G7" s="314"/>
      <c r="H7" s="314"/>
      <c r="I7" s="314"/>
      <c r="J7" s="314"/>
      <c r="K7" s="310" t="str">
        <f t="array" aca="1" ref="K7" ca="1">IFERROR(INDEX(Programme!$B$3:$G$46,MATCH($A$6,Programme!$B$3:$B$46,0),SMALL(IF(INDIRECT("Programme!D"&amp;MATCH($A$6,Programme!$B$1:$B$46,0)):INDIRECT("Programme!G"&amp;MATCH($A$6,Programme!$B$1:$B$46,0))&lt;&gt;"",COLUMN(Programme!$D$3:$G$3)-1),ROW()-5)),"")</f>
        <v>DIC.1.2</v>
      </c>
      <c r="L7" s="1506" t="str">
        <f ca="1">IFERROR(INDEX(Programme!$I$7:$J$94,MATCH($K7,Programme!$I$7:$I$94,0),2),"")</f>
        <v>Identifier les conditions, contraintes (normes et règlements) et ressources correspondantes, qualifier et quantifier simplement les performances d’un objet technique existant ou à créer.</v>
      </c>
      <c r="M7" s="1506"/>
      <c r="N7" s="1506"/>
      <c r="O7" s="1506"/>
      <c r="P7" s="1506"/>
      <c r="Q7" s="1507"/>
      <c r="R7" s="1513" t="str">
        <f ca="1">IFERROR(INDEX(Programme!$K$7:$L$94,MATCH($K7&amp;".1",Programme!$K$7:$K$94,0),2),"")&amp;IFERROR(INDEX(Programme!$K$7:$L$94,MATCH($K7&amp;".2",Programme!$K$7:$K$94,0),2),"")&amp;IFERROR(INDEX(Programme!$K$7:$L$94,MATCH($K7&amp;".3",Programme!$K$7:$K$94,0),2),"")&amp;IFERROR(INDEX(Programme!$K$7:$L$94,MATCH($K7&amp;".4",Programme!$K$7:$K$94,0),2),"")&amp;IFERROR(INDEX(Programme!$K$7:$L$94,MATCH($K7&amp;".5",Programme!$K$7:$K$94,0),2),"")&amp;IFERROR(INDEX(Programme!$K$7:$L$94,MATCH($K7&amp;".6",Programme!$K$7:$K$94,0),2),"")</f>
        <v xml:space="preserve">Principaux éléments d’un cahier des charges. </v>
      </c>
      <c r="S7" s="1506"/>
      <c r="T7" s="1506"/>
      <c r="U7" s="1506"/>
      <c r="V7" s="1506"/>
      <c r="W7" s="1506"/>
      <c r="X7" s="1506"/>
      <c r="Y7" s="1514"/>
    </row>
    <row r="8" spans="1:25" ht="32.25" customHeight="1" x14ac:dyDescent="0.25">
      <c r="A8" s="311" t="str">
        <f t="array" aca="1" ref="A8" ca="1">IFERROR(INDEX(Problématiques_compétences!$F$2:$AK$2,SMALL(IF(INDIRECT("Problématiques_compétences!F"&amp;MATCH($A$1,Problématiques_compétences!$D$1:$D$118,0)):INDIRECT("Problématiques_compétences!AK"&amp;MATCH($A$1,Problématiques_compétences!$D$1:$D$118,0))="x",COLUMN(Problématiques_compétences!$F$1:$AK$1)-5,""),ROW()-5)),"")</f>
        <v>CT 3.1</v>
      </c>
      <c r="B8" s="1508" t="str">
        <f ca="1">IFERROR(INDEX(Programme!$B$4:$C$46,MATCH(A8,Programme!$B$4:$B$46,0),2),"")</f>
        <v>► Exprimer sa pensée à l’aide d’outils de description adaptés : croquis, schémas, graphes, diagrammes, tableaux (représentations non normées).</v>
      </c>
      <c r="C8" s="1508"/>
      <c r="D8" s="1508"/>
      <c r="E8" s="1508"/>
      <c r="F8" s="1508"/>
      <c r="G8" s="1508"/>
      <c r="H8" s="1508"/>
      <c r="I8" s="1508"/>
      <c r="J8" s="1508"/>
      <c r="K8" s="306" t="str">
        <f t="array" aca="1" ref="K8" ca="1">IFERROR(INDEX(Programme!$B$3:$G$46,MATCH($A$8,Programme!$B$3:$B$46,0),SMALL(IF(INDIRECT("Programme!D"&amp;MATCH($A$8,Programme!$B$1:$B$46,0)):INDIRECT("Programme!G"&amp;MATCH($A$8,Programme!$B$1:$B$46,0))&lt;&gt;"",COLUMN(Programme!$D$3:$G$3)-1),ROW()-7)),"")</f>
        <v>OTSCIS.2.1</v>
      </c>
      <c r="L8" s="1504" t="str">
        <f ca="1">IFERROR(INDEX(Programme!$I$7:$J$94,MATCH($K8,Programme!$I$7:$I$94,0),2),"")</f>
        <v xml:space="preserve">Exprimer sa pensée à l’aide d’outils de description adaptés : croquis, schémas, graphes, diagrammes, tableaux. </v>
      </c>
      <c r="M8" s="1504"/>
      <c r="N8" s="1504"/>
      <c r="O8" s="1504"/>
      <c r="P8" s="1504"/>
      <c r="Q8" s="1505"/>
      <c r="R8" s="1511" t="str">
        <f ca="1">IFERROR(INDEX(Programme!$K$7:$L$94,MATCH($K8&amp;".1",Programme!$K$7:$K$94,0),2),"")&amp;IFERROR(INDEX(Programme!$K$7:$L$94,MATCH($K8&amp;".2",Programme!$K$7:$K$94,0),2),"")&amp;IFERROR(INDEX(Programme!$K$7:$L$94,MATCH($K8&amp;".3",Programme!$K$7:$K$94,0),2),"")&amp;IFERROR(INDEX(Programme!$K$7:$L$94,MATCH($K8&amp;".4",Programme!$K$7:$K$94,0),2),"")&amp;IFERROR(INDEX(Programme!$K$7:$L$94,MATCH($K8&amp;".5",Programme!$K$7:$K$94,0),2),"")&amp;IFERROR(INDEX(Programme!$K$7:$L$94,MATCH($K8&amp;".6",Programme!$K$7:$K$94,0),2),"")</f>
        <v>Croquis à main levée. Différents schémas. Carte heuristique. Notion d’algorithme.</v>
      </c>
      <c r="S8" s="1504"/>
      <c r="T8" s="1504"/>
      <c r="U8" s="1504"/>
      <c r="V8" s="1504"/>
      <c r="W8" s="1504"/>
      <c r="X8" s="1504"/>
      <c r="Y8" s="1512"/>
    </row>
    <row r="9" spans="1:25" ht="32.25" customHeight="1" x14ac:dyDescent="0.25">
      <c r="A9" s="313"/>
      <c r="B9" s="315"/>
      <c r="C9" s="315"/>
      <c r="D9" s="315"/>
      <c r="E9" s="315"/>
      <c r="F9" s="315"/>
      <c r="G9" s="315"/>
      <c r="H9" s="315"/>
      <c r="I9" s="315"/>
      <c r="J9" s="315"/>
      <c r="K9" s="310" t="str">
        <f t="array" aca="1" ref="K9" ca="1">IFERROR(INDEX(Programme!$B$3:$G$46,MATCH($A$8,Programme!$B$3:$B$46,0),SMALL(IF(INDIRECT("Programme!D"&amp;MATCH($A$8,Programme!$B$1:$B$46,0)):INDIRECT("Programme!G"&amp;MATCH($A$8,Programme!$B$1:$B$46,0))&lt;&gt;"",COLUMN(Programme!$D$3:$G$3)-1),ROW()-7)),"")</f>
        <v/>
      </c>
      <c r="L9" s="1506" t="str">
        <f ca="1">IFERROR(INDEX(Programme!$I$7:$J$94,MATCH($K9,Programme!$I$7:$I$94,0),2),"")</f>
        <v/>
      </c>
      <c r="M9" s="1506"/>
      <c r="N9" s="1506"/>
      <c r="O9" s="1506"/>
      <c r="P9" s="1506"/>
      <c r="Q9" s="1507"/>
      <c r="R9" s="1513" t="str">
        <f ca="1">IFERROR(INDEX(Programme!$K$7:$L$94,MATCH($K9&amp;".1",Programme!$K$7:$K$94,0),2),"")&amp;IFERROR(INDEX(Programme!$K$7:$L$94,MATCH($K9&amp;".2",Programme!$K$7:$K$94,0),2),"")&amp;IFERROR(INDEX(Programme!$K$7:$L$94,MATCH($K9&amp;".3",Programme!$K$7:$K$94,0),2),"")&amp;IFERROR(INDEX(Programme!$K$7:$L$94,MATCH($K9&amp;".4",Programme!$K$7:$K$94,0),2),"")&amp;IFERROR(INDEX(Programme!$K$7:$L$94,MATCH($K9&amp;".5",Programme!$K$7:$K$94,0),2),"")&amp;IFERROR(INDEX(Programme!$K$7:$L$94,MATCH($K9&amp;".6",Programme!$K$7:$K$94,0),2),"")</f>
        <v/>
      </c>
      <c r="S9" s="1506"/>
      <c r="T9" s="1506"/>
      <c r="U9" s="1506"/>
      <c r="V9" s="1506"/>
      <c r="W9" s="1506"/>
      <c r="X9" s="1506"/>
      <c r="Y9" s="1514"/>
    </row>
    <row r="10" spans="1:25" ht="32.25" customHeight="1" x14ac:dyDescent="0.25">
      <c r="A10" s="311" t="str">
        <f t="array" aca="1" ref="A10" ca="1">IFERROR(INDEX(Problématiques_compétences!$F$2:$AK$2,SMALL(IF(INDIRECT("Problématiques_compétences!F"&amp;MATCH($A$1,Problématiques_compétences!$D$1:$D$118,0)):INDIRECT("Problématiques_compétences!AK"&amp;MATCH($A$1,Problématiques_compétences!$D$1:$D$118,0))="x",COLUMN(Problématiques_compétences!$F$1:$AK$1)-5,""),ROW()-6)),"")</f>
        <v>CT 5.3</v>
      </c>
      <c r="B10" s="1508" t="str">
        <f ca="1">IFERROR(INDEX(Programme!$B$4:$C$46,MATCH(A10,Programme!$B$4:$B$46,0),2),"")</f>
        <v>► Lire, utiliser et produire des représentations numériques d’objets.</v>
      </c>
      <c r="C10" s="1508"/>
      <c r="D10" s="1508"/>
      <c r="E10" s="1508"/>
      <c r="F10" s="1508"/>
      <c r="G10" s="1508"/>
      <c r="H10" s="1508"/>
      <c r="I10" s="1508"/>
      <c r="J10" s="1508"/>
      <c r="K10" s="306" t="str">
        <f t="array" aca="1" ref="K10" ca="1">IFERROR(INDEX(Programme!$B$3:$G$46,MATCH($A$10,Programme!$B$3:$B$46,0),SMALL(IF(INDIRECT("Programme!D"&amp;MATCH($A$10,Programme!$B$1:$B$46,0)):INDIRECT("Programme!G"&amp;MATCH($A$10,Programme!$B$1:$B$46,0))&lt;&gt;"",COLUMN(Programme!$D$3:$G$3)-1),ROW()-9)),"")</f>
        <v>OTSCIS.2.2</v>
      </c>
      <c r="L10" s="1504" t="str">
        <f ca="1">IFERROR(INDEX(Programme!$I$7:$J$94,MATCH($K10,Programme!$I$7:$I$94,0),2),"")</f>
        <v>Lire, utiliser et produire, à l’aide d’outils de représentation numérique, des choix de solutions sous forme de dessins ou de schémas.</v>
      </c>
      <c r="M10" s="1504"/>
      <c r="N10" s="1504"/>
      <c r="O10" s="1504"/>
      <c r="P10" s="1504"/>
      <c r="Q10" s="1505"/>
      <c r="R10" s="1511" t="str">
        <f ca="1">IFERROR(INDEX(Programme!$K$7:$L$94,MATCH($K10&amp;".1",Programme!$K$7:$K$94,0),2),"")&amp;IFERROR(INDEX(Programme!$K$7:$L$94,MATCH($K10&amp;".2",Programme!$K$7:$K$94,0),2),"")&amp;IFERROR(INDEX(Programme!$K$7:$L$94,MATCH($K10&amp;".3",Programme!$K$7:$K$94,0),2),"")&amp;IFERROR(INDEX(Programme!$K$7:$L$94,MATCH($K10&amp;".4",Programme!$K$7:$K$94,0),2),"")&amp;IFERROR(INDEX(Programme!$K$7:$L$94,MATCH($K10&amp;".5",Programme!$K$7:$K$94,0),2),"")&amp;IFERROR(INDEX(Programme!$K$7:$L$94,MATCH($K10&amp;".6",Programme!$K$7:$K$94,0),2),"")</f>
        <v>Outils numériques de description des objets techniques.</v>
      </c>
      <c r="S10" s="1504"/>
      <c r="T10" s="1504"/>
      <c r="U10" s="1504"/>
      <c r="V10" s="1504"/>
      <c r="W10" s="1504"/>
      <c r="X10" s="1504"/>
      <c r="Y10" s="1512"/>
    </row>
    <row r="11" spans="1:25" ht="32.25" customHeight="1" thickBot="1" x14ac:dyDescent="0.3">
      <c r="A11" s="311"/>
      <c r="B11" s="1508"/>
      <c r="C11" s="1508"/>
      <c r="D11" s="1508"/>
      <c r="E11" s="1508"/>
      <c r="F11" s="1508"/>
      <c r="G11" s="1508"/>
      <c r="H11" s="1508"/>
      <c r="I11" s="1508"/>
      <c r="J11" s="1508"/>
      <c r="K11" s="306" t="str">
        <f t="array" aca="1" ref="K11" ca="1">IFERROR(INDEX(Programme!$B$3:$G$46,MATCH($A$10,Programme!$B$3:$B$46,0),SMALL(IF(INDIRECT("Programme!D"&amp;MATCH($A$10,Programme!$B$1:$B$46,0)):INDIRECT("Programme!G"&amp;MATCH($A$10,Programme!$B$1:$B$46,0))&lt;&gt;"",COLUMN(Programme!$D$3:$G$3)-1),ROW()-9)),"")</f>
        <v/>
      </c>
      <c r="L11" s="1504" t="str">
        <f ca="1">IFERROR(INDEX(Programme!$I$7:$J$94,MATCH($K11,Programme!$I$7:$I$94,0),2),"")</f>
        <v/>
      </c>
      <c r="M11" s="1504"/>
      <c r="N11" s="1509"/>
      <c r="O11" s="1509"/>
      <c r="P11" s="1509"/>
      <c r="Q11" s="1510"/>
      <c r="R11" s="1511" t="str">
        <f ca="1">IFERROR(INDEX(Programme!$K$7:$L$94,MATCH($K11&amp;".1",Programme!$K$7:$K$94,0),2),"")&amp;IFERROR(INDEX(Programme!$K$7:$L$94,MATCH($K11&amp;".2",Programme!$K$7:$K$94,0),2),"")&amp;IFERROR(INDEX(Programme!$K$7:$L$94,MATCH($K11&amp;".3",Programme!$K$7:$K$94,0),2),"")&amp;IFERROR(INDEX(Programme!$K$7:$L$94,MATCH($K11&amp;".4",Programme!$K$7:$K$94,0),2),"")&amp;IFERROR(INDEX(Programme!$K$7:$L$94,MATCH($K11&amp;".5",Programme!$K$7:$K$94,0),2),"")&amp;IFERROR(INDEX(Programme!$K$7:$L$94,MATCH($K11&amp;".6",Programme!$K$7:$K$94,0),2),"")</f>
        <v/>
      </c>
      <c r="S11" s="1504"/>
      <c r="T11" s="1504"/>
      <c r="U11" s="1504"/>
      <c r="V11" s="1504"/>
      <c r="W11" s="1504"/>
      <c r="X11" s="1504"/>
      <c r="Y11" s="1512"/>
    </row>
    <row r="12" spans="1:25" ht="16.5" customHeight="1" x14ac:dyDescent="0.25">
      <c r="A12" s="474" t="s">
        <v>70</v>
      </c>
      <c r="B12" s="475"/>
      <c r="C12" s="475"/>
      <c r="D12" s="475"/>
      <c r="E12" s="475"/>
      <c r="F12" s="475"/>
      <c r="G12" s="475"/>
      <c r="H12" s="475"/>
      <c r="I12" s="475"/>
      <c r="J12" s="475"/>
      <c r="K12" s="476"/>
      <c r="L12" s="477"/>
      <c r="M12" s="478"/>
      <c r="N12" s="479" t="s">
        <v>72</v>
      </c>
      <c r="O12" s="480"/>
      <c r="P12" s="480"/>
      <c r="Q12" s="480"/>
      <c r="R12" s="480"/>
      <c r="S12" s="480"/>
      <c r="T12" s="480"/>
      <c r="U12" s="480"/>
      <c r="V12" s="480"/>
      <c r="W12" s="480"/>
      <c r="X12" s="480"/>
      <c r="Y12" s="481"/>
    </row>
    <row r="13" spans="1:25" ht="30.75" customHeight="1" x14ac:dyDescent="0.25">
      <c r="A13" s="1531" t="s">
        <v>939</v>
      </c>
      <c r="B13" s="1532"/>
      <c r="C13" s="1532"/>
      <c r="D13" s="1532"/>
      <c r="E13" s="1532"/>
      <c r="F13" s="1532"/>
      <c r="G13" s="1532"/>
      <c r="H13" s="1532"/>
      <c r="I13" s="1532"/>
      <c r="J13" s="1532"/>
      <c r="K13" s="1532"/>
      <c r="L13" s="1532"/>
      <c r="M13" s="1533"/>
      <c r="N13" s="1525" t="s">
        <v>556</v>
      </c>
      <c r="O13" s="1526"/>
      <c r="P13" s="1526"/>
      <c r="Q13" s="1526"/>
      <c r="R13" s="1526"/>
      <c r="S13" s="1526"/>
      <c r="T13" s="1526"/>
      <c r="U13" s="1526"/>
      <c r="V13" s="1526"/>
      <c r="W13" s="1526"/>
      <c r="X13" s="1526"/>
      <c r="Y13" s="1527"/>
    </row>
    <row r="14" spans="1:25" ht="30.75" customHeight="1" x14ac:dyDescent="0.25">
      <c r="A14" s="1534"/>
      <c r="B14" s="1535"/>
      <c r="C14" s="1535"/>
      <c r="D14" s="1535"/>
      <c r="E14" s="1535"/>
      <c r="F14" s="1535"/>
      <c r="G14" s="1535"/>
      <c r="H14" s="1535"/>
      <c r="I14" s="1535"/>
      <c r="J14" s="1535"/>
      <c r="K14" s="1535"/>
      <c r="L14" s="1535"/>
      <c r="M14" s="1536"/>
      <c r="N14" s="1538"/>
      <c r="O14" s="1539"/>
      <c r="P14" s="1539"/>
      <c r="Q14" s="1539"/>
      <c r="R14" s="1539"/>
      <c r="S14" s="1539"/>
      <c r="T14" s="1539"/>
      <c r="U14" s="1539"/>
      <c r="V14" s="1539"/>
      <c r="W14" s="1539"/>
      <c r="X14" s="1539"/>
      <c r="Y14" s="1540"/>
    </row>
    <row r="15" spans="1:25" ht="16.5" customHeight="1" x14ac:dyDescent="0.25">
      <c r="A15" s="482" t="s">
        <v>382</v>
      </c>
      <c r="B15" s="483"/>
      <c r="C15" s="484"/>
      <c r="D15" s="484"/>
      <c r="E15" s="484"/>
      <c r="F15" s="484"/>
      <c r="G15" s="484"/>
      <c r="H15" s="484"/>
      <c r="I15" s="484"/>
      <c r="J15" s="484"/>
      <c r="K15" s="485"/>
      <c r="L15" s="486"/>
      <c r="M15" s="487"/>
      <c r="N15" s="488" t="s">
        <v>383</v>
      </c>
      <c r="O15" s="489"/>
      <c r="P15" s="489"/>
      <c r="Q15" s="489"/>
      <c r="R15" s="489"/>
      <c r="S15" s="489"/>
      <c r="T15" s="489"/>
      <c r="U15" s="489"/>
      <c r="V15" s="489"/>
      <c r="W15" s="489"/>
      <c r="X15" s="489"/>
      <c r="Y15" s="490"/>
    </row>
    <row r="16" spans="1:25" ht="30" customHeight="1" x14ac:dyDescent="0.25">
      <c r="A16" s="1525" t="s">
        <v>940</v>
      </c>
      <c r="B16" s="1526"/>
      <c r="C16" s="1526"/>
      <c r="D16" s="1526"/>
      <c r="E16" s="1526"/>
      <c r="F16" s="1526"/>
      <c r="G16" s="1526"/>
      <c r="H16" s="1526"/>
      <c r="I16" s="1526"/>
      <c r="J16" s="1526"/>
      <c r="K16" s="1526"/>
      <c r="L16" s="1526"/>
      <c r="M16" s="1527"/>
      <c r="N16" s="1525" t="s">
        <v>941</v>
      </c>
      <c r="O16" s="1526"/>
      <c r="P16" s="1526"/>
      <c r="Q16" s="1526"/>
      <c r="R16" s="1526"/>
      <c r="S16" s="1526"/>
      <c r="T16" s="1526"/>
      <c r="U16" s="1526"/>
      <c r="V16" s="1526"/>
      <c r="W16" s="1526"/>
      <c r="X16" s="1526"/>
      <c r="Y16" s="1527"/>
    </row>
    <row r="17" spans="1:25" ht="30" customHeight="1" thickBot="1" x14ac:dyDescent="0.3">
      <c r="A17" s="1528"/>
      <c r="B17" s="1529"/>
      <c r="C17" s="1529"/>
      <c r="D17" s="1529"/>
      <c r="E17" s="1529"/>
      <c r="F17" s="1529"/>
      <c r="G17" s="1529"/>
      <c r="H17" s="1529"/>
      <c r="I17" s="1529"/>
      <c r="J17" s="1529"/>
      <c r="K17" s="1529"/>
      <c r="L17" s="1529"/>
      <c r="M17" s="1530"/>
      <c r="N17" s="1528"/>
      <c r="O17" s="1529"/>
      <c r="P17" s="1529"/>
      <c r="Q17" s="1529"/>
      <c r="R17" s="1529"/>
      <c r="S17" s="1529"/>
      <c r="T17" s="1529"/>
      <c r="U17" s="1529"/>
      <c r="V17" s="1529"/>
      <c r="W17" s="1529"/>
      <c r="X17" s="1529"/>
      <c r="Y17" s="1530"/>
    </row>
    <row r="18" spans="1:25" ht="16.5" customHeight="1" x14ac:dyDescent="0.25">
      <c r="A18" s="491" t="s">
        <v>73</v>
      </c>
      <c r="B18" s="480"/>
      <c r="C18" s="480"/>
      <c r="D18" s="480"/>
      <c r="E18" s="480"/>
      <c r="F18" s="480"/>
      <c r="G18" s="480"/>
      <c r="H18" s="480"/>
      <c r="I18" s="480"/>
      <c r="J18" s="480"/>
      <c r="K18" s="479"/>
      <c r="L18" s="477"/>
      <c r="M18" s="492"/>
      <c r="N18" s="1520" t="s">
        <v>388</v>
      </c>
      <c r="O18" s="1521"/>
      <c r="P18" s="1521"/>
      <c r="Q18" s="1521"/>
      <c r="R18" s="1541"/>
      <c r="S18" s="1541"/>
      <c r="T18" s="1541"/>
      <c r="U18" s="1541"/>
      <c r="V18" s="1541"/>
      <c r="W18" s="1541"/>
      <c r="X18" s="1541"/>
      <c r="Y18" s="1542"/>
    </row>
    <row r="19" spans="1:25" ht="20.25" customHeight="1" thickBot="1" x14ac:dyDescent="0.3">
      <c r="A19" s="501" t="s">
        <v>473</v>
      </c>
      <c r="B19" s="493"/>
      <c r="C19" s="493"/>
      <c r="D19" s="493"/>
      <c r="E19" s="493"/>
      <c r="F19" s="493" t="s">
        <v>557</v>
      </c>
      <c r="G19" s="493"/>
      <c r="H19" s="494"/>
      <c r="I19" s="494"/>
      <c r="J19" s="494"/>
      <c r="K19" s="495"/>
      <c r="L19" s="495"/>
      <c r="M19" s="496"/>
      <c r="N19" s="1522"/>
      <c r="O19" s="1523"/>
      <c r="P19" s="1523"/>
      <c r="Q19" s="1523"/>
      <c r="R19" s="1529"/>
      <c r="S19" s="1529"/>
      <c r="T19" s="1529"/>
      <c r="U19" s="1529"/>
      <c r="V19" s="1518"/>
      <c r="W19" s="1518"/>
      <c r="X19" s="1518"/>
      <c r="Y19" s="1519"/>
    </row>
    <row r="20" spans="1:25" x14ac:dyDescent="0.25">
      <c r="A20" s="497"/>
      <c r="B20" s="489"/>
      <c r="C20" s="489"/>
      <c r="D20" s="489"/>
      <c r="E20" s="489"/>
      <c r="F20" s="489"/>
      <c r="G20" s="489"/>
      <c r="H20" s="485"/>
      <c r="I20" s="485"/>
      <c r="J20" s="485"/>
      <c r="K20" s="498"/>
      <c r="L20" s="498"/>
      <c r="M20" s="498"/>
      <c r="N20" s="498"/>
      <c r="O20" s="499"/>
      <c r="P20" s="499"/>
      <c r="Q20" s="499"/>
      <c r="R20" s="499"/>
      <c r="S20" s="499"/>
      <c r="T20" s="499"/>
      <c r="U20" s="499"/>
      <c r="V20" s="499"/>
      <c r="W20" s="499"/>
      <c r="X20" s="499"/>
      <c r="Y20" s="499"/>
    </row>
    <row r="21" spans="1:25" ht="15.75" x14ac:dyDescent="0.25">
      <c r="A21" s="1537" t="s">
        <v>74</v>
      </c>
      <c r="B21" s="1537"/>
      <c r="C21" s="1537"/>
      <c r="D21" s="1537"/>
      <c r="E21" s="1537"/>
      <c r="F21" s="1537"/>
      <c r="G21" s="1537"/>
      <c r="H21" s="1537"/>
      <c r="I21" s="1537"/>
      <c r="J21" s="1537"/>
      <c r="K21" s="1537"/>
      <c r="L21" s="1537"/>
      <c r="M21" s="1537"/>
      <c r="N21" s="1537"/>
      <c r="O21" s="1537"/>
      <c r="P21" s="1537"/>
      <c r="Q21" s="1537"/>
      <c r="R21" s="1537"/>
      <c r="S21" s="1537"/>
      <c r="T21" s="1537"/>
      <c r="U21" s="1537"/>
      <c r="V21" s="1537"/>
      <c r="W21" s="1537"/>
      <c r="X21" s="1537"/>
      <c r="Y21" s="1537"/>
    </row>
    <row r="22" spans="1:25" x14ac:dyDescent="0.25">
      <c r="A22" s="500"/>
      <c r="B22" s="473"/>
      <c r="C22" s="1517" t="s">
        <v>75</v>
      </c>
      <c r="D22" s="1515"/>
      <c r="E22" s="1515"/>
      <c r="F22" s="1515"/>
      <c r="G22" s="1515"/>
      <c r="H22" s="1515"/>
      <c r="I22" s="1515"/>
      <c r="J22" s="1515"/>
      <c r="K22" s="1516"/>
      <c r="L22" s="1515" t="s">
        <v>76</v>
      </c>
      <c r="M22" s="1515"/>
      <c r="N22" s="1515"/>
      <c r="O22" s="1515"/>
      <c r="P22" s="1515"/>
      <c r="Q22" s="1515"/>
      <c r="R22" s="1516"/>
      <c r="S22" s="1517" t="s">
        <v>77</v>
      </c>
      <c r="T22" s="1515"/>
      <c r="U22" s="1515"/>
      <c r="V22" s="1515"/>
      <c r="W22" s="1515"/>
      <c r="X22" s="1515"/>
      <c r="Y22" s="1516"/>
    </row>
    <row r="23" spans="1:25" ht="33.75" customHeight="1" x14ac:dyDescent="0.25">
      <c r="A23" s="1497" t="s">
        <v>78</v>
      </c>
      <c r="B23" s="1524"/>
      <c r="C23" s="1492" t="s">
        <v>558</v>
      </c>
      <c r="D23" s="1493"/>
      <c r="E23" s="1493"/>
      <c r="F23" s="1493"/>
      <c r="G23" s="1493"/>
      <c r="H23" s="1493"/>
      <c r="I23" s="1493"/>
      <c r="J23" s="1493"/>
      <c r="K23" s="1494"/>
      <c r="L23" s="1493" t="s">
        <v>559</v>
      </c>
      <c r="M23" s="1493"/>
      <c r="N23" s="1493"/>
      <c r="O23" s="1493"/>
      <c r="P23" s="1493"/>
      <c r="Q23" s="1493"/>
      <c r="R23" s="1494"/>
      <c r="S23" s="1492" t="s">
        <v>560</v>
      </c>
      <c r="T23" s="1493"/>
      <c r="U23" s="1493"/>
      <c r="V23" s="1493"/>
      <c r="W23" s="1493"/>
      <c r="X23" s="1493"/>
      <c r="Y23" s="1494"/>
    </row>
    <row r="24" spans="1:25" ht="57" customHeight="1" x14ac:dyDescent="0.25">
      <c r="A24" s="1495" t="s">
        <v>79</v>
      </c>
      <c r="B24" s="1496"/>
      <c r="C24" s="1492" t="s">
        <v>942</v>
      </c>
      <c r="D24" s="1493"/>
      <c r="E24" s="1493"/>
      <c r="F24" s="1493"/>
      <c r="G24" s="1493"/>
      <c r="H24" s="1493"/>
      <c r="I24" s="1493"/>
      <c r="J24" s="1493"/>
      <c r="K24" s="1494"/>
      <c r="L24" s="1492" t="s">
        <v>943</v>
      </c>
      <c r="M24" s="1493"/>
      <c r="N24" s="1493"/>
      <c r="O24" s="1493"/>
      <c r="P24" s="1493"/>
      <c r="Q24" s="1493"/>
      <c r="R24" s="1494"/>
      <c r="S24" s="1492" t="s">
        <v>944</v>
      </c>
      <c r="T24" s="1493"/>
      <c r="U24" s="1493"/>
      <c r="V24" s="1493"/>
      <c r="W24" s="1493"/>
      <c r="X24" s="1493"/>
      <c r="Y24" s="1494"/>
    </row>
    <row r="25" spans="1:25" ht="45" customHeight="1" x14ac:dyDescent="0.25">
      <c r="A25" s="1497" t="s">
        <v>81</v>
      </c>
      <c r="B25" s="1498"/>
      <c r="C25" s="1492" t="s">
        <v>932</v>
      </c>
      <c r="D25" s="1493"/>
      <c r="E25" s="1493"/>
      <c r="F25" s="1493"/>
      <c r="G25" s="1493"/>
      <c r="H25" s="1493"/>
      <c r="I25" s="1493"/>
      <c r="J25" s="1493"/>
      <c r="K25" s="1494"/>
      <c r="L25" s="1492" t="s">
        <v>933</v>
      </c>
      <c r="M25" s="1493"/>
      <c r="N25" s="1493"/>
      <c r="O25" s="1493"/>
      <c r="P25" s="1493"/>
      <c r="Q25" s="1493"/>
      <c r="R25" s="1494"/>
      <c r="S25" s="1492" t="s">
        <v>583</v>
      </c>
      <c r="T25" s="1493"/>
      <c r="U25" s="1493"/>
      <c r="V25" s="1493"/>
      <c r="W25" s="1493"/>
      <c r="X25" s="1493"/>
      <c r="Y25" s="1494"/>
    </row>
    <row r="26" spans="1:25" ht="45" customHeight="1" x14ac:dyDescent="0.25">
      <c r="A26" s="1497" t="s">
        <v>80</v>
      </c>
      <c r="B26" s="1498"/>
      <c r="C26" s="1492" t="s">
        <v>945</v>
      </c>
      <c r="D26" s="1493"/>
      <c r="E26" s="1493"/>
      <c r="F26" s="1493"/>
      <c r="G26" s="1493"/>
      <c r="H26" s="1493"/>
      <c r="I26" s="1493"/>
      <c r="J26" s="1493"/>
      <c r="K26" s="1494"/>
      <c r="L26" s="1492" t="s">
        <v>561</v>
      </c>
      <c r="M26" s="1493"/>
      <c r="N26" s="1493"/>
      <c r="O26" s="1493"/>
      <c r="P26" s="1493"/>
      <c r="Q26" s="1493"/>
      <c r="R26" s="1494"/>
      <c r="S26" s="1492" t="s">
        <v>946</v>
      </c>
      <c r="T26" s="1493"/>
      <c r="U26" s="1493"/>
      <c r="V26" s="1493"/>
      <c r="W26" s="1493"/>
      <c r="X26" s="1493"/>
      <c r="Y26" s="1494"/>
    </row>
    <row r="27" spans="1:25" ht="45" customHeight="1" x14ac:dyDescent="0.25">
      <c r="A27" s="1495" t="s">
        <v>341</v>
      </c>
      <c r="B27" s="1496"/>
      <c r="C27" s="1492" t="s">
        <v>947</v>
      </c>
      <c r="D27" s="1493"/>
      <c r="E27" s="1493"/>
      <c r="F27" s="1493"/>
      <c r="G27" s="1493"/>
      <c r="H27" s="1493"/>
      <c r="I27" s="1493"/>
      <c r="J27" s="1493"/>
      <c r="K27" s="1494"/>
      <c r="L27" s="1492" t="s">
        <v>948</v>
      </c>
      <c r="M27" s="1493"/>
      <c r="N27" s="1493"/>
      <c r="O27" s="1493"/>
      <c r="P27" s="1493"/>
      <c r="Q27" s="1493"/>
      <c r="R27" s="1494"/>
      <c r="S27" s="1492" t="s">
        <v>949</v>
      </c>
      <c r="T27" s="1493"/>
      <c r="U27" s="1493"/>
      <c r="V27" s="1493"/>
      <c r="W27" s="1493"/>
      <c r="X27" s="1493"/>
      <c r="Y27" s="1494"/>
    </row>
    <row r="30" spans="1:25" x14ac:dyDescent="0.25">
      <c r="D30" s="4"/>
    </row>
    <row r="32" spans="1:25" x14ac:dyDescent="0.25">
      <c r="I32" s="12"/>
      <c r="J32" s="12"/>
      <c r="K32" s="12"/>
    </row>
    <row r="33" spans="9:11" ht="15.75" x14ac:dyDescent="0.25">
      <c r="I33" s="13"/>
      <c r="J33" s="14"/>
      <c r="K33" s="5"/>
    </row>
    <row r="34" spans="9:11" x14ac:dyDescent="0.25">
      <c r="I34" s="12"/>
      <c r="J34" s="5"/>
    </row>
    <row r="35" spans="9:11" x14ac:dyDescent="0.25">
      <c r="I35" s="12"/>
    </row>
  </sheetData>
  <mergeCells count="56">
    <mergeCell ref="A21:Y21"/>
    <mergeCell ref="C22:K22"/>
    <mergeCell ref="L22:R22"/>
    <mergeCell ref="S22:Y22"/>
    <mergeCell ref="A23:B23"/>
    <mergeCell ref="C23:K23"/>
    <mergeCell ref="L23:R23"/>
    <mergeCell ref="S23:Y23"/>
    <mergeCell ref="A27:B27"/>
    <mergeCell ref="C27:K27"/>
    <mergeCell ref="L27:R27"/>
    <mergeCell ref="S27:Y27"/>
    <mergeCell ref="A24:B24"/>
    <mergeCell ref="C24:K24"/>
    <mergeCell ref="L24:R24"/>
    <mergeCell ref="S24:Y24"/>
    <mergeCell ref="A25:B25"/>
    <mergeCell ref="C25:K25"/>
    <mergeCell ref="L25:R25"/>
    <mergeCell ref="S25:Y25"/>
    <mergeCell ref="A26:B26"/>
    <mergeCell ref="C26:K26"/>
    <mergeCell ref="L26:R26"/>
    <mergeCell ref="S26:Y26"/>
    <mergeCell ref="L5:Q5"/>
    <mergeCell ref="R5:Y5"/>
    <mergeCell ref="A1:A2"/>
    <mergeCell ref="B2:M2"/>
    <mergeCell ref="B4:J4"/>
    <mergeCell ref="L4:Q4"/>
    <mergeCell ref="R4:Y4"/>
    <mergeCell ref="B11:J11"/>
    <mergeCell ref="L11:Q11"/>
    <mergeCell ref="R11:Y11"/>
    <mergeCell ref="B6:J6"/>
    <mergeCell ref="L6:Q6"/>
    <mergeCell ref="R6:Y6"/>
    <mergeCell ref="L7:Q7"/>
    <mergeCell ref="R7:Y7"/>
    <mergeCell ref="B8:J8"/>
    <mergeCell ref="L8:Q8"/>
    <mergeCell ref="R8:Y8"/>
    <mergeCell ref="L9:Q9"/>
    <mergeCell ref="R9:Y9"/>
    <mergeCell ref="B10:J10"/>
    <mergeCell ref="L10:Q10"/>
    <mergeCell ref="R10:Y10"/>
    <mergeCell ref="A13:M14"/>
    <mergeCell ref="N13:Y14"/>
    <mergeCell ref="A16:M17"/>
    <mergeCell ref="N16:Y17"/>
    <mergeCell ref="N18:Q19"/>
    <mergeCell ref="R18:U18"/>
    <mergeCell ref="V18:Y18"/>
    <mergeCell ref="R19:U19"/>
    <mergeCell ref="V19:Y19"/>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Y35"/>
  <sheetViews>
    <sheetView topLeftCell="A10" zoomScale="85" zoomScaleNormal="85" workbookViewId="0">
      <selection activeCell="R18" sqref="R18:Y19"/>
    </sheetView>
  </sheetViews>
  <sheetFormatPr baseColWidth="10" defaultRowHeight="15" x14ac:dyDescent="0.25"/>
  <cols>
    <col min="1" max="1" width="7.28515625" style="284" customWidth="1"/>
    <col min="2" max="10" width="6.5703125" style="284" customWidth="1"/>
    <col min="11" max="11" width="9.140625" style="284" customWidth="1"/>
    <col min="12" max="17" width="8.28515625" style="284" customWidth="1"/>
    <col min="18" max="25" width="8.5703125" style="284" customWidth="1"/>
    <col min="26" max="31" width="4.7109375" style="284" customWidth="1"/>
    <col min="32" max="16384" width="11.42578125" style="284"/>
  </cols>
  <sheetData>
    <row r="1" spans="1:25" ht="18" customHeight="1" x14ac:dyDescent="0.25">
      <c r="A1" s="1499" t="s">
        <v>534</v>
      </c>
      <c r="B1" s="291" t="s">
        <v>42</v>
      </c>
      <c r="C1" s="292"/>
      <c r="D1" s="292"/>
      <c r="E1" s="292"/>
      <c r="F1" s="292"/>
      <c r="G1" s="292"/>
      <c r="H1" s="292"/>
      <c r="I1" s="292"/>
      <c r="J1" s="292"/>
      <c r="K1" s="292"/>
      <c r="L1" s="292"/>
      <c r="M1" s="293"/>
      <c r="N1" s="299" t="s">
        <v>381</v>
      </c>
      <c r="O1" s="294"/>
      <c r="P1" s="294"/>
      <c r="Q1" s="294"/>
      <c r="R1" s="294"/>
      <c r="S1" s="294"/>
      <c r="T1" s="294"/>
      <c r="U1" s="294"/>
      <c r="V1" s="294"/>
      <c r="W1" s="294"/>
      <c r="X1" s="294"/>
      <c r="Y1" s="295"/>
    </row>
    <row r="2" spans="1:25" ht="20.25" customHeight="1" thickBot="1" x14ac:dyDescent="0.3">
      <c r="A2" s="1500"/>
      <c r="B2" s="1501" t="str">
        <f>INDEX(Problématiques_compétences!$A$3:$D$118,QUOTIENT(MATCH(A1,Problématiques_compétences!$D$3:$D$118,0),8)*8+2,1)</f>
        <v>7) Préserver les ressources (économiser l'énergie et préserver l'environnement)</v>
      </c>
      <c r="C2" s="1502"/>
      <c r="D2" s="1502"/>
      <c r="E2" s="1502"/>
      <c r="F2" s="1502"/>
      <c r="G2" s="1502"/>
      <c r="H2" s="1502"/>
      <c r="I2" s="1502"/>
      <c r="J2" s="1502"/>
      <c r="K2" s="1502"/>
      <c r="L2" s="1502"/>
      <c r="M2" s="1503"/>
      <c r="N2" s="296" t="str">
        <f>INDEX(Problématiques_compétences!$B$3:$D$118,MATCH(A1,Problématiques_compétences!$D$3:$D$118,0),1)</f>
        <v>Comment optimiser les apports solaires sur le toit d'un immeuble ? (niveau 1)</v>
      </c>
      <c r="O2" s="297"/>
      <c r="P2" s="297"/>
      <c r="Q2" s="297"/>
      <c r="R2" s="297"/>
      <c r="S2" s="297"/>
      <c r="T2" s="297"/>
      <c r="U2" s="297"/>
      <c r="V2" s="297"/>
      <c r="W2" s="297"/>
      <c r="X2" s="297"/>
      <c r="Y2" s="298"/>
    </row>
    <row r="3" spans="1:25" ht="15.75" customHeight="1" x14ac:dyDescent="0.25">
      <c r="A3" s="291" t="s">
        <v>55</v>
      </c>
      <c r="B3" s="300"/>
      <c r="C3" s="300"/>
      <c r="D3" s="300"/>
      <c r="E3" s="301"/>
      <c r="F3" s="300"/>
      <c r="G3" s="300"/>
      <c r="H3" s="301"/>
      <c r="I3" s="300"/>
      <c r="J3" s="300"/>
      <c r="K3" s="302" t="s">
        <v>71</v>
      </c>
      <c r="L3" s="303"/>
      <c r="M3" s="303"/>
      <c r="N3" s="303"/>
      <c r="O3" s="300"/>
      <c r="P3" s="300"/>
      <c r="Q3" s="300"/>
      <c r="R3" s="304" t="s">
        <v>350</v>
      </c>
      <c r="S3" s="300"/>
      <c r="T3" s="300"/>
      <c r="U3" s="300"/>
      <c r="V3" s="300"/>
      <c r="W3" s="300"/>
      <c r="X3" s="300"/>
      <c r="Y3" s="305"/>
    </row>
    <row r="4" spans="1:25" ht="32.25" customHeight="1" x14ac:dyDescent="0.25">
      <c r="A4" s="311" t="str">
        <f t="array" aca="1" ref="A4" ca="1">IFERROR(INDEX(Problématiques_compétences!$F$2:$AK$2,SMALL(IF(INDIRECT("Problématiques_compétences!F"&amp;MATCH($A$1,Problématiques_compétences!$D$1:$D$118,0)):INDIRECT("Problématiques_compétences!AK"&amp;MATCH($A$1,Problématiques_compétences!$D$1:$D$118,0))="x",COLUMN(Problématiques_compétences!$F$1:$AK$1)-5,""),ROW()-3)),"")</f>
        <v>CT 1.1</v>
      </c>
      <c r="B4" s="1508" t="str">
        <f ca="1">INDEX(Programme!$B$4:$C$46,MATCH(A4,Programme!$B$4:$B$46,0),2)</f>
        <v xml:space="preserve">► Imaginer, synthétiser, formaliser et respecter une procédure, un protocole. </v>
      </c>
      <c r="C4" s="1508"/>
      <c r="D4" s="1508"/>
      <c r="E4" s="1508"/>
      <c r="F4" s="1508"/>
      <c r="G4" s="1508"/>
      <c r="H4" s="1508"/>
      <c r="I4" s="1508"/>
      <c r="J4" s="1508"/>
      <c r="K4" s="306" t="str">
        <f t="array" aca="1" ref="K4" ca="1">INDEX(Programme!$B$3:$G$46,MATCH($A$4,Programme!$B$3:$B$46,0),SMALL(IF(INDIRECT("Programme!D"&amp;MATCH($A$4,Programme!$B$1:$B$46,0)):INDIRECT("Programme!G"&amp;MATCH($A$4,Programme!$B$1:$B$46,0))&lt;&gt;"",COLUMN(Programme!$D$3:$G$3)-1),ROW()-3))</f>
        <v>DIC.1.3</v>
      </c>
      <c r="L4" s="1504" t="str">
        <f ca="1">IFERROR(INDEX(Programme!$I$7:$J$94,MATCH($K4,Programme!$I$7:$I$94,0),2),"")</f>
        <v xml:space="preserve">Imaginer, synthétiser et formaliser une procédure, un protocole. </v>
      </c>
      <c r="M4" s="1504"/>
      <c r="N4" s="1504"/>
      <c r="O4" s="1504"/>
      <c r="P4" s="1504"/>
      <c r="Q4" s="1505"/>
      <c r="R4" s="1511" t="str">
        <f ca="1">IFERROR(INDEX(Programme!$K$7:$L$94,MATCH($K4&amp;".1",Programme!$K$7:$K$94,0),2),"")&amp;IFERROR(INDEX(Programme!$K$7:$L$94,MATCH($K4&amp;".2",Programme!$K$7:$K$94,0),2),"")&amp;IFERROR(INDEX(Programme!$K$7:$L$94,MATCH($K4&amp;".3",Programme!$K$7:$K$94,0),2),"")&amp;IFERROR(INDEX(Programme!$K$7:$L$94,MATCH($K4&amp;".4",Programme!$K$7:$K$94,0),2),"")&amp;IFERROR(INDEX(Programme!$K$7:$L$94,MATCH($K4&amp;".5",Programme!$K$7:$K$94,0),2),"")&amp;IFERROR(INDEX(Programme!$K$7:$L$94,MATCH($K4&amp;".6",Programme!$K$7:$K$94,0),2),"")</f>
        <v>Outils numériques de présentation. Charte graphique.</v>
      </c>
      <c r="S4" s="1504"/>
      <c r="T4" s="1504"/>
      <c r="U4" s="1504"/>
      <c r="V4" s="1504"/>
      <c r="W4" s="1504"/>
      <c r="X4" s="1504"/>
      <c r="Y4" s="1512"/>
    </row>
    <row r="5" spans="1:25" ht="32.25" customHeight="1" x14ac:dyDescent="0.25">
      <c r="A5" s="307"/>
      <c r="B5" s="308"/>
      <c r="C5" s="308"/>
      <c r="D5" s="308"/>
      <c r="E5" s="309"/>
      <c r="F5" s="309"/>
      <c r="G5" s="309"/>
      <c r="H5" s="309"/>
      <c r="I5" s="309"/>
      <c r="J5" s="309"/>
      <c r="K5" s="310" t="str">
        <f t="array" aca="1" ref="K5" ca="1">IFERROR(INDEX(Programme!$B$3:$G$46,MATCH($A$4,Programme!$B$3:$B$46,0),SMALL(IF(INDIRECT("Programme!D"&amp;MATCH($A$4,Programme!$B$1:$B$46,0)):INDIRECT("Programme!G"&amp;MATCH($A$4,Programme!$B$1:$B$46,0))&lt;&gt;"",COLUMN(Programme!$D$3:$G$3)-1),ROW()-3)),"")</f>
        <v>MSOST.1.1</v>
      </c>
      <c r="L5" s="1506" t="str">
        <f ca="1">IFERROR(INDEX(Programme!$I$7:$J$94,MATCH($K5,Programme!$I$7:$I$94,0),2),"")</f>
        <v>Respecter une procédure de travail garantissant un résultat en respectant les règles de sécurité et d’utilisation des outils mis à disposition.</v>
      </c>
      <c r="M5" s="1506"/>
      <c r="N5" s="1506"/>
      <c r="O5" s="1506"/>
      <c r="P5" s="1506"/>
      <c r="Q5" s="1507"/>
      <c r="R5" s="1513" t="str">
        <f ca="1">IFERROR(INDEX(Programme!$K$7:$L$94,MATCH($K5&amp;".1",Programme!$K$7:$K$94,0),2),"")&amp;IFERROR(INDEX(Programme!$K$7:$L$94,MATCH($K5&amp;".2",Programme!$K$7:$K$94,0),2),"")&amp;IFERROR(INDEX(Programme!$K$7:$L$94,MATCH($K5&amp;".3",Programme!$K$7:$K$94,0),2),"")&amp;IFERROR(INDEX(Programme!$K$7:$L$94,MATCH($K5&amp;".4",Programme!$K$7:$K$94,0),2),"")&amp;IFERROR(INDEX(Programme!$K$7:$L$94,MATCH($K5&amp;".5",Programme!$K$7:$K$94,0),2),"")&amp;IFERROR(INDEX(Programme!$K$7:$L$94,MATCH($K5&amp;".6",Programme!$K$7:$K$94,0),2),"")</f>
        <v>Procédures, protocoles. Ergonomie.</v>
      </c>
      <c r="S5" s="1506"/>
      <c r="T5" s="1506"/>
      <c r="U5" s="1506"/>
      <c r="V5" s="1506"/>
      <c r="W5" s="1506"/>
      <c r="X5" s="1506"/>
      <c r="Y5" s="1514"/>
    </row>
    <row r="6" spans="1:25" ht="32.25" customHeight="1" x14ac:dyDescent="0.25">
      <c r="A6" s="311" t="str">
        <f t="array" aca="1" ref="A6" ca="1">IFERROR(INDEX(Problématiques_compétences!$F$2:$AK$2,SMALL(IF(INDIRECT("Problématiques_compétences!F"&amp;MATCH($A$1,Problématiques_compétences!$D$1:$D$118,0)):INDIRECT("Problématiques_compétences!AK"&amp;MATCH($A$1,Problématiques_compétences!$D$1:$D$118,0))="x",COLUMN(Problématiques_compétences!$F$1:$AK$1)-5,""),ROW()-4)),"")</f>
        <v>CT 1.3</v>
      </c>
      <c r="B6" s="1508" t="str">
        <f ca="1">IFERROR(INDEX(Programme!$B$4:$C$46,MATCH(A6,Programme!$B$4:$B$46,0),2),"")</f>
        <v xml:space="preserve">► Rechercher des solutions techniques à un problème posé, expliciter ses choix et les communiquer en argumentant. </v>
      </c>
      <c r="C6" s="1508"/>
      <c r="D6" s="1508"/>
      <c r="E6" s="1508"/>
      <c r="F6" s="1508"/>
      <c r="G6" s="1508"/>
      <c r="H6" s="1508"/>
      <c r="I6" s="1508"/>
      <c r="J6" s="1508"/>
      <c r="K6" s="306" t="str">
        <f t="array" aca="1" ref="K6" ca="1">IFERROR(INDEX(Programme!$B$3:$G$46,MATCH($A$6,Programme!$B$3:$B$46,0),SMALL(IF(INDIRECT("Programme!D"&amp;MATCH($A$6,Programme!$B$1:$B$46,0)):INDIRECT("Programme!G"&amp;MATCH($A$6,Programme!$B$1:$B$46,0))&lt;&gt;"",COLUMN(Programme!$D$3:$G$3)-1),ROW()-5)),"")</f>
        <v>DIC.1.5</v>
      </c>
      <c r="L6" s="1504" t="str">
        <f ca="1">IFERROR(INDEX(Programme!$I$7:$J$94,MATCH($K6,Programme!$I$7:$I$94,0),2),"")</f>
        <v>Imaginer des solutions pour produire des objets et des éléments de programmes informatiques en réponse au besoin.</v>
      </c>
      <c r="M6" s="1504"/>
      <c r="N6" s="1504"/>
      <c r="O6" s="1504"/>
      <c r="P6" s="1504"/>
      <c r="Q6" s="1505"/>
      <c r="R6" s="1511" t="str">
        <f ca="1">IFERROR(INDEX(Programme!$K$7:$L$94,MATCH($K6&amp;".1",Programme!$K$7:$K$94,0),2),"")&amp;IFERROR(INDEX(Programme!$K$7:$L$94,MATCH($K6&amp;".2",Programme!$K$7:$K$94,0),2),"")&amp;IFERROR(INDEX(Programme!$K$7:$L$94,MATCH($K6&amp;".3",Programme!$K$7:$K$94,0),2),"")&amp;IFERROR(INDEX(Programme!$K$7:$L$94,MATCH($K6&amp;".4",Programme!$K$7:$K$94,0),2),"")&amp;IFERROR(INDEX(Programme!$K$7:$L$94,MATCH($K6&amp;".5",Programme!$K$7:$K$94,0),2),"")&amp;IFERROR(INDEX(Programme!$K$7:$L$94,MATCH($K6&amp;".6",Programme!$K$7:$K$94,0),2),"")</f>
        <v>Design. Innovation et créativité. Veille. Représentation de solutions (croquis, schémas, algorithmes). Réalité augmentée. Objets connectés.</v>
      </c>
      <c r="S6" s="1504"/>
      <c r="T6" s="1504"/>
      <c r="U6" s="1504"/>
      <c r="V6" s="1504"/>
      <c r="W6" s="1504"/>
      <c r="X6" s="1504"/>
      <c r="Y6" s="1512"/>
    </row>
    <row r="7" spans="1:25" ht="32.25" customHeight="1" x14ac:dyDescent="0.25">
      <c r="A7" s="312"/>
      <c r="B7" s="314"/>
      <c r="C7" s="314"/>
      <c r="D7" s="314"/>
      <c r="E7" s="314"/>
      <c r="F7" s="314"/>
      <c r="G7" s="314"/>
      <c r="H7" s="314"/>
      <c r="I7" s="314"/>
      <c r="J7" s="314"/>
      <c r="K7" s="310" t="str">
        <f t="array" aca="1" ref="K7" ca="1">IFERROR(INDEX(Programme!$B$3:$G$46,MATCH($A$6,Programme!$B$3:$B$46,0),SMALL(IF(INDIRECT("Programme!D"&amp;MATCH($A$6,Programme!$B$1:$B$46,0)):INDIRECT("Programme!G"&amp;MATCH($A$6,Programme!$B$1:$B$46,0))&lt;&gt;"",COLUMN(Programme!$D$3:$G$3)-1),ROW()-5)),"")</f>
        <v/>
      </c>
      <c r="L7" s="1506" t="str">
        <f ca="1">IFERROR(INDEX(Programme!$I$7:$J$94,MATCH($K7,Programme!$I$7:$I$94,0),2),"")</f>
        <v/>
      </c>
      <c r="M7" s="1506"/>
      <c r="N7" s="1506"/>
      <c r="O7" s="1506"/>
      <c r="P7" s="1506"/>
      <c r="Q7" s="1507"/>
      <c r="R7" s="1513" t="str">
        <f ca="1">IFERROR(INDEX(Programme!$K$7:$L$94,MATCH($K7&amp;".1",Programme!$K$7:$K$94,0),2),"")&amp;IFERROR(INDEX(Programme!$K$7:$L$94,MATCH($K7&amp;".2",Programme!$K$7:$K$94,0),2),"")&amp;IFERROR(INDEX(Programme!$K$7:$L$94,MATCH($K7&amp;".3",Programme!$K$7:$K$94,0),2),"")&amp;IFERROR(INDEX(Programme!$K$7:$L$94,MATCH($K7&amp;".4",Programme!$K$7:$K$94,0),2),"")&amp;IFERROR(INDEX(Programme!$K$7:$L$94,MATCH($K7&amp;".5",Programme!$K$7:$K$94,0),2),"")&amp;IFERROR(INDEX(Programme!$K$7:$L$94,MATCH($K7&amp;".6",Programme!$K$7:$K$94,0),2),"")</f>
        <v/>
      </c>
      <c r="S7" s="1506"/>
      <c r="T7" s="1506"/>
      <c r="U7" s="1506"/>
      <c r="V7" s="1506"/>
      <c r="W7" s="1506"/>
      <c r="X7" s="1506"/>
      <c r="Y7" s="1514"/>
    </row>
    <row r="8" spans="1:25" ht="32.25" customHeight="1" x14ac:dyDescent="0.25">
      <c r="A8" s="311" t="str">
        <f t="array" aca="1" ref="A8" ca="1">IFERROR(INDEX(Problématiques_compétences!$F$2:$AK$2,SMALL(IF(INDIRECT("Problématiques_compétences!F"&amp;MATCH($A$1,Problématiques_compétences!$D$1:$D$118,0)):INDIRECT("Problématiques_compétences!AK"&amp;MATCH($A$1,Problématiques_compétences!$D$1:$D$118,0))="x",COLUMN(Problématiques_compétences!$F$1:$AK$1)-5,""),ROW()-5)),"")</f>
        <v>CS 1.7</v>
      </c>
      <c r="B8" s="1508" t="str">
        <f ca="1">IFERROR(INDEX(Programme!$B$4:$C$46,MATCH(A8,Programme!$B$4:$B$46,0),2),"")</f>
        <v>► Interpréter des résultats expérimentaux, en tirer une conclusion et la communiquer en argumentant.</v>
      </c>
      <c r="C8" s="1508"/>
      <c r="D8" s="1508"/>
      <c r="E8" s="1508"/>
      <c r="F8" s="1508"/>
      <c r="G8" s="1508"/>
      <c r="H8" s="1508"/>
      <c r="I8" s="1508"/>
      <c r="J8" s="1508"/>
      <c r="K8" s="306" t="str">
        <f t="array" aca="1" ref="K8" ca="1">IFERROR(INDEX(Programme!$B$3:$G$46,MATCH($A$8,Programme!$B$3:$B$46,0),SMALL(IF(INDIRECT("Programme!D"&amp;MATCH($A$8,Programme!$B$1:$B$46,0)):INDIRECT("Programme!G"&amp;MATCH($A$8,Programme!$B$1:$B$46,0))&lt;&gt;"",COLUMN(Programme!$D$3:$G$3)-1),ROW()-7)),"")</f>
        <v>MSOST.1.7</v>
      </c>
      <c r="L8" s="1504" t="str">
        <f ca="1">IFERROR(INDEX(Programme!$I$7:$J$94,MATCH($K8,Programme!$I$7:$I$94,0),2),"")</f>
        <v>Interpréter des résultats expérimentaux, en tirer une conclusion et la communiquer en argumentant.</v>
      </c>
      <c r="M8" s="1504"/>
      <c r="N8" s="1504"/>
      <c r="O8" s="1504"/>
      <c r="P8" s="1504"/>
      <c r="Q8" s="1505"/>
      <c r="R8" s="1511" t="str">
        <f ca="1">IFERROR(INDEX(Programme!$K$7:$L$94,MATCH($K8&amp;".1",Programme!$K$7:$K$94,0),2),"")&amp;IFERROR(INDEX(Programme!$K$7:$L$94,MATCH($K8&amp;".2",Programme!$K$7:$K$94,0),2),"")&amp;IFERROR(INDEX(Programme!$K$7:$L$94,MATCH($K8&amp;".3",Programme!$K$7:$K$94,0),2),"")&amp;IFERROR(INDEX(Programme!$K$7:$L$94,MATCH($K8&amp;".4",Programme!$K$7:$K$94,0),2),"")&amp;IFERROR(INDEX(Programme!$K$7:$L$94,MATCH($K8&amp;".5",Programme!$K$7:$K$94,0),2),"")&amp;IFERROR(INDEX(Programme!$K$7:$L$94,MATCH($K8&amp;".6",Programme!$K$7:$K$94,0),2),"")</f>
        <v>Notions d’écarts entre les attentes fixées par le cahier des charges et les résultats de l’expérimentation.</v>
      </c>
      <c r="S8" s="1504"/>
      <c r="T8" s="1504"/>
      <c r="U8" s="1504"/>
      <c r="V8" s="1504"/>
      <c r="W8" s="1504"/>
      <c r="X8" s="1504"/>
      <c r="Y8" s="1512"/>
    </row>
    <row r="9" spans="1:25" ht="32.25" customHeight="1" x14ac:dyDescent="0.25">
      <c r="A9" s="313"/>
      <c r="B9" s="315"/>
      <c r="C9" s="315"/>
      <c r="D9" s="315"/>
      <c r="E9" s="315"/>
      <c r="F9" s="315"/>
      <c r="G9" s="315"/>
      <c r="H9" s="315"/>
      <c r="I9" s="315"/>
      <c r="J9" s="315"/>
      <c r="K9" s="310" t="str">
        <f t="array" aca="1" ref="K9" ca="1">IFERROR(INDEX(Programme!$B$3:$G$46,MATCH($A$8,Programme!$B$3:$B$46,0),SMALL(IF(INDIRECT("Programme!D"&amp;MATCH($A$8,Programme!$B$1:$B$46,0)):INDIRECT("Programme!G"&amp;MATCH($A$8,Programme!$B$1:$B$46,0))&lt;&gt;"",COLUMN(Programme!$D$3:$G$3)-1),ROW()-7)),"")</f>
        <v/>
      </c>
      <c r="L9" s="1506" t="str">
        <f ca="1">IFERROR(INDEX(Programme!$I$7:$J$94,MATCH($K9,Programme!$I$7:$I$94,0),2),"")</f>
        <v/>
      </c>
      <c r="M9" s="1506"/>
      <c r="N9" s="1506"/>
      <c r="O9" s="1506"/>
      <c r="P9" s="1506"/>
      <c r="Q9" s="1507"/>
      <c r="R9" s="1513" t="str">
        <f ca="1">IFERROR(INDEX(Programme!$K$7:$L$94,MATCH($K9&amp;".1",Programme!$K$7:$K$94,0),2),"")&amp;IFERROR(INDEX(Programme!$K$7:$L$94,MATCH($K9&amp;".2",Programme!$K$7:$K$94,0),2),"")&amp;IFERROR(INDEX(Programme!$K$7:$L$94,MATCH($K9&amp;".3",Programme!$K$7:$K$94,0),2),"")&amp;IFERROR(INDEX(Programme!$K$7:$L$94,MATCH($K9&amp;".4",Programme!$K$7:$K$94,0),2),"")&amp;IFERROR(INDEX(Programme!$K$7:$L$94,MATCH($K9&amp;".5",Programme!$K$7:$K$94,0),2),"")&amp;IFERROR(INDEX(Programme!$K$7:$L$94,MATCH($K9&amp;".6",Programme!$K$7:$K$94,0),2),"")</f>
        <v/>
      </c>
      <c r="S9" s="1506"/>
      <c r="T9" s="1506"/>
      <c r="U9" s="1506"/>
      <c r="V9" s="1506"/>
      <c r="W9" s="1506"/>
      <c r="X9" s="1506"/>
      <c r="Y9" s="1514"/>
    </row>
    <row r="10" spans="1:25" ht="32.25" customHeight="1" x14ac:dyDescent="0.25">
      <c r="A10" s="311" t="str">
        <f t="array" aca="1" ref="A10" ca="1">IFERROR(INDEX(Problématiques_compétences!$F$2:$AK$2,SMALL(IF(INDIRECT("Problématiques_compétences!F"&amp;MATCH($A$1,Problématiques_compétences!$D$1:$D$118,0)):INDIRECT("Problématiques_compétences!AK"&amp;MATCH($A$1,Problématiques_compétences!$D$1:$D$118,0))="x",COLUMN(Problématiques_compétences!$F$1:$AK$1)-5,""),ROW()-6)),"")</f>
        <v>CT 2.6</v>
      </c>
      <c r="B10" s="1508" t="str">
        <f ca="1">IFERROR(INDEX(Programme!$B$4:$C$46,MATCH(A10,Programme!$B$4:$B$46,0),2),"")</f>
        <v>► Réaliser, de manière collaborative, le prototype de tout ou partie d’un objet pour valider une solution.</v>
      </c>
      <c r="C10" s="1508"/>
      <c r="D10" s="1508"/>
      <c r="E10" s="1508"/>
      <c r="F10" s="1508"/>
      <c r="G10" s="1508"/>
      <c r="H10" s="1508"/>
      <c r="I10" s="1508"/>
      <c r="J10" s="1508"/>
      <c r="K10" s="306" t="str">
        <f t="array" aca="1" ref="K10" ca="1">IFERROR(INDEX(Programme!$B$3:$G$46,MATCH($A$10,Programme!$B$3:$B$46,0),SMALL(IF(INDIRECT("Programme!D"&amp;MATCH($A$10,Programme!$B$1:$B$46,0)):INDIRECT("Programme!G"&amp;MATCH($A$10,Programme!$B$1:$B$46,0))&lt;&gt;"",COLUMN(Programme!$D$3:$G$3)-1),ROW()-9)),"")</f>
        <v>DIC.2.1</v>
      </c>
      <c r="L10" s="1504" t="str">
        <f ca="1">IFERROR(INDEX(Programme!$I$7:$J$94,MATCH($K10,Programme!$I$7:$I$94,0),2),"")</f>
        <v>Réaliser, de manière collaborative, le prototype d’un objet pour valider une solution.</v>
      </c>
      <c r="M10" s="1504"/>
      <c r="N10" s="1504"/>
      <c r="O10" s="1504"/>
      <c r="P10" s="1504"/>
      <c r="Q10" s="1505"/>
      <c r="R10" s="1511" t="str">
        <f ca="1">IFERROR(INDEX(Programme!$K$7:$L$94,MATCH($K10&amp;".1",Programme!$K$7:$K$94,0),2),"")&amp;IFERROR(INDEX(Programme!$K$7:$L$94,MATCH($K10&amp;".2",Programme!$K$7:$K$94,0),2),"")&amp;IFERROR(INDEX(Programme!$K$7:$L$94,MATCH($K10&amp;".3",Programme!$K$7:$K$94,0),2),"")&amp;IFERROR(INDEX(Programme!$K$7:$L$94,MATCH($K10&amp;".4",Programme!$K$7:$K$94,0),2),"")&amp;IFERROR(INDEX(Programme!$K$7:$L$94,MATCH($K10&amp;".5",Programme!$K$7:$K$94,0),2),"")&amp;IFERROR(INDEX(Programme!$K$7:$L$94,MATCH($K10&amp;".6",Programme!$K$7:$K$94,0),2),"")</f>
        <v>Prototypage rapide de structures et de circuits de commande à partir de cartes standard.</v>
      </c>
      <c r="S10" s="1504"/>
      <c r="T10" s="1504"/>
      <c r="U10" s="1504"/>
      <c r="V10" s="1504"/>
      <c r="W10" s="1504"/>
      <c r="X10" s="1504"/>
      <c r="Y10" s="1512"/>
    </row>
    <row r="11" spans="1:25" ht="32.25" customHeight="1" thickBot="1" x14ac:dyDescent="0.3">
      <c r="A11" s="311"/>
      <c r="B11" s="1508"/>
      <c r="C11" s="1508"/>
      <c r="D11" s="1508"/>
      <c r="E11" s="1508"/>
      <c r="F11" s="1508"/>
      <c r="G11" s="1508"/>
      <c r="H11" s="1508"/>
      <c r="I11" s="1508"/>
      <c r="J11" s="1508"/>
      <c r="K11" s="306" t="str">
        <f t="array" aca="1" ref="K11" ca="1">IFERROR(INDEX(Programme!$B$3:$G$46,MATCH($A$10,Programme!$B$3:$B$46,0),SMALL(IF(INDIRECT("Programme!D"&amp;MATCH($A$10,Programme!$B$1:$B$46,0)):INDIRECT("Programme!G"&amp;MATCH($A$10,Programme!$B$1:$B$46,0))&lt;&gt;"",COLUMN(Programme!$D$3:$G$3)-1),ROW()-9)),"")</f>
        <v>MSOST.1.1</v>
      </c>
      <c r="L11" s="1504" t="str">
        <f ca="1">IFERROR(INDEX(Programme!$I$7:$J$94,MATCH($K11,Programme!$I$7:$I$94,0),2),"")</f>
        <v>Respecter une procédure de travail garantissant un résultat en respectant les règles de sécurité et d’utilisation des outils mis à disposition.</v>
      </c>
      <c r="M11" s="1504"/>
      <c r="N11" s="1509"/>
      <c r="O11" s="1509"/>
      <c r="P11" s="1509"/>
      <c r="Q11" s="1510"/>
      <c r="R11" s="1511" t="str">
        <f ca="1">IFERROR(INDEX(Programme!$K$7:$L$94,MATCH($K11&amp;".1",Programme!$K$7:$K$94,0),2),"")&amp;IFERROR(INDEX(Programme!$K$7:$L$94,MATCH($K11&amp;".2",Programme!$K$7:$K$94,0),2),"")&amp;IFERROR(INDEX(Programme!$K$7:$L$94,MATCH($K11&amp;".3",Programme!$K$7:$K$94,0),2),"")&amp;IFERROR(INDEX(Programme!$K$7:$L$94,MATCH($K11&amp;".4",Programme!$K$7:$K$94,0),2),"")&amp;IFERROR(INDEX(Programme!$K$7:$L$94,MATCH($K11&amp;".5",Programme!$K$7:$K$94,0),2),"")&amp;IFERROR(INDEX(Programme!$K$7:$L$94,MATCH($K11&amp;".6",Programme!$K$7:$K$94,0),2),"")</f>
        <v>Procédures, protocoles. Ergonomie.</v>
      </c>
      <c r="S11" s="1504"/>
      <c r="T11" s="1504"/>
      <c r="U11" s="1504"/>
      <c r="V11" s="1504"/>
      <c r="W11" s="1504"/>
      <c r="X11" s="1504"/>
      <c r="Y11" s="1512"/>
    </row>
    <row r="12" spans="1:25" ht="16.5" customHeight="1" x14ac:dyDescent="0.25">
      <c r="A12" s="503" t="s">
        <v>70</v>
      </c>
      <c r="B12" s="504"/>
      <c r="C12" s="504"/>
      <c r="D12" s="504"/>
      <c r="E12" s="504"/>
      <c r="F12" s="504"/>
      <c r="G12" s="504"/>
      <c r="H12" s="504"/>
      <c r="I12" s="504"/>
      <c r="J12" s="504"/>
      <c r="K12" s="505"/>
      <c r="L12" s="506"/>
      <c r="M12" s="507"/>
      <c r="N12" s="508" t="s">
        <v>72</v>
      </c>
      <c r="O12" s="509"/>
      <c r="P12" s="509"/>
      <c r="Q12" s="509"/>
      <c r="R12" s="509"/>
      <c r="S12" s="509"/>
      <c r="T12" s="509"/>
      <c r="U12" s="509"/>
      <c r="V12" s="509"/>
      <c r="W12" s="509"/>
      <c r="X12" s="509"/>
      <c r="Y12" s="510"/>
    </row>
    <row r="13" spans="1:25" ht="30.75" customHeight="1" x14ac:dyDescent="0.25">
      <c r="A13" s="1531" t="s">
        <v>576</v>
      </c>
      <c r="B13" s="1532"/>
      <c r="C13" s="1532"/>
      <c r="D13" s="1532"/>
      <c r="E13" s="1532"/>
      <c r="F13" s="1532"/>
      <c r="G13" s="1532"/>
      <c r="H13" s="1532"/>
      <c r="I13" s="1532"/>
      <c r="J13" s="1532"/>
      <c r="K13" s="1532"/>
      <c r="L13" s="1532"/>
      <c r="M13" s="1533"/>
      <c r="N13" s="1525" t="s">
        <v>950</v>
      </c>
      <c r="O13" s="1526"/>
      <c r="P13" s="1526"/>
      <c r="Q13" s="1526"/>
      <c r="R13" s="1526"/>
      <c r="S13" s="1526"/>
      <c r="T13" s="1526"/>
      <c r="U13" s="1526"/>
      <c r="V13" s="1526"/>
      <c r="W13" s="1526"/>
      <c r="X13" s="1526"/>
      <c r="Y13" s="1527"/>
    </row>
    <row r="14" spans="1:25" ht="30.75" customHeight="1" x14ac:dyDescent="0.25">
      <c r="A14" s="1534"/>
      <c r="B14" s="1535"/>
      <c r="C14" s="1535"/>
      <c r="D14" s="1535"/>
      <c r="E14" s="1535"/>
      <c r="F14" s="1535"/>
      <c r="G14" s="1535"/>
      <c r="H14" s="1535"/>
      <c r="I14" s="1535"/>
      <c r="J14" s="1535"/>
      <c r="K14" s="1535"/>
      <c r="L14" s="1535"/>
      <c r="M14" s="1536"/>
      <c r="N14" s="1538"/>
      <c r="O14" s="1539"/>
      <c r="P14" s="1539"/>
      <c r="Q14" s="1539"/>
      <c r="R14" s="1539"/>
      <c r="S14" s="1539"/>
      <c r="T14" s="1539"/>
      <c r="U14" s="1539"/>
      <c r="V14" s="1539"/>
      <c r="W14" s="1539"/>
      <c r="X14" s="1539"/>
      <c r="Y14" s="1540"/>
    </row>
    <row r="15" spans="1:25" ht="16.5" customHeight="1" x14ac:dyDescent="0.25">
      <c r="A15" s="511" t="s">
        <v>382</v>
      </c>
      <c r="B15" s="512"/>
      <c r="C15" s="513"/>
      <c r="D15" s="513"/>
      <c r="E15" s="513"/>
      <c r="F15" s="513"/>
      <c r="G15" s="513"/>
      <c r="H15" s="513"/>
      <c r="I15" s="513"/>
      <c r="J15" s="513"/>
      <c r="K15" s="514"/>
      <c r="L15" s="515"/>
      <c r="M15" s="516"/>
      <c r="N15" s="517" t="s">
        <v>383</v>
      </c>
      <c r="O15" s="518"/>
      <c r="P15" s="518"/>
      <c r="Q15" s="518"/>
      <c r="R15" s="518"/>
      <c r="S15" s="518"/>
      <c r="T15" s="518"/>
      <c r="U15" s="518"/>
      <c r="V15" s="518"/>
      <c r="W15" s="518"/>
      <c r="X15" s="518"/>
      <c r="Y15" s="519"/>
    </row>
    <row r="16" spans="1:25" ht="30" customHeight="1" x14ac:dyDescent="0.25">
      <c r="A16" s="1525" t="s">
        <v>951</v>
      </c>
      <c r="B16" s="1526"/>
      <c r="C16" s="1526"/>
      <c r="D16" s="1526"/>
      <c r="E16" s="1526"/>
      <c r="F16" s="1526"/>
      <c r="G16" s="1526"/>
      <c r="H16" s="1526"/>
      <c r="I16" s="1526"/>
      <c r="J16" s="1526"/>
      <c r="K16" s="1526"/>
      <c r="L16" s="1526"/>
      <c r="M16" s="1527"/>
      <c r="N16" s="1525" t="s">
        <v>952</v>
      </c>
      <c r="O16" s="1526"/>
      <c r="P16" s="1526"/>
      <c r="Q16" s="1526"/>
      <c r="R16" s="1526"/>
      <c r="S16" s="1526"/>
      <c r="T16" s="1526"/>
      <c r="U16" s="1526"/>
      <c r="V16" s="1526"/>
      <c r="W16" s="1526"/>
      <c r="X16" s="1526"/>
      <c r="Y16" s="1527"/>
    </row>
    <row r="17" spans="1:25" ht="30" customHeight="1" thickBot="1" x14ac:dyDescent="0.3">
      <c r="A17" s="1528"/>
      <c r="B17" s="1529"/>
      <c r="C17" s="1529"/>
      <c r="D17" s="1529"/>
      <c r="E17" s="1529"/>
      <c r="F17" s="1529"/>
      <c r="G17" s="1529"/>
      <c r="H17" s="1529"/>
      <c r="I17" s="1529"/>
      <c r="J17" s="1529"/>
      <c r="K17" s="1529"/>
      <c r="L17" s="1529"/>
      <c r="M17" s="1530"/>
      <c r="N17" s="1528"/>
      <c r="O17" s="1529"/>
      <c r="P17" s="1529"/>
      <c r="Q17" s="1529"/>
      <c r="R17" s="1529"/>
      <c r="S17" s="1529"/>
      <c r="T17" s="1529"/>
      <c r="U17" s="1529"/>
      <c r="V17" s="1529"/>
      <c r="W17" s="1529"/>
      <c r="X17" s="1529"/>
      <c r="Y17" s="1530"/>
    </row>
    <row r="18" spans="1:25" ht="16.5" customHeight="1" x14ac:dyDescent="0.25">
      <c r="A18" s="520" t="s">
        <v>73</v>
      </c>
      <c r="B18" s="509"/>
      <c r="C18" s="509"/>
      <c r="D18" s="509"/>
      <c r="E18" s="509"/>
      <c r="F18" s="1543" t="s">
        <v>577</v>
      </c>
      <c r="G18" s="1543"/>
      <c r="H18" s="1543"/>
      <c r="I18" s="1543"/>
      <c r="J18" s="1543"/>
      <c r="K18" s="1543"/>
      <c r="L18" s="1543"/>
      <c r="M18" s="1544"/>
      <c r="N18" s="1520" t="s">
        <v>388</v>
      </c>
      <c r="O18" s="1521"/>
      <c r="P18" s="1521"/>
      <c r="Q18" s="1521"/>
      <c r="R18" s="1543" t="s">
        <v>578</v>
      </c>
      <c r="S18" s="1543"/>
      <c r="T18" s="1543"/>
      <c r="U18" s="1543"/>
      <c r="V18" s="1543"/>
      <c r="W18" s="1543"/>
      <c r="X18" s="1543"/>
      <c r="Y18" s="1544"/>
    </row>
    <row r="19" spans="1:25" ht="45.75" customHeight="1" thickBot="1" x14ac:dyDescent="0.3">
      <c r="A19" s="526" t="s">
        <v>473</v>
      </c>
      <c r="B19" s="521"/>
      <c r="C19" s="1545" t="s">
        <v>953</v>
      </c>
      <c r="D19" s="1545"/>
      <c r="E19" s="1545"/>
      <c r="F19" s="1545"/>
      <c r="G19" s="1545"/>
      <c r="H19" s="1545"/>
      <c r="I19" s="1545"/>
      <c r="J19" s="1545"/>
      <c r="K19" s="1545"/>
      <c r="L19" s="1545"/>
      <c r="M19" s="1546"/>
      <c r="N19" s="1522"/>
      <c r="O19" s="1523"/>
      <c r="P19" s="1523"/>
      <c r="Q19" s="1523"/>
      <c r="R19" s="1545"/>
      <c r="S19" s="1545"/>
      <c r="T19" s="1545"/>
      <c r="U19" s="1545"/>
      <c r="V19" s="1545"/>
      <c r="W19" s="1545"/>
      <c r="X19" s="1545"/>
      <c r="Y19" s="1546"/>
    </row>
    <row r="20" spans="1:25" x14ac:dyDescent="0.25">
      <c r="A20" s="522"/>
      <c r="B20" s="518"/>
      <c r="C20" s="518"/>
      <c r="D20" s="518"/>
      <c r="E20" s="518"/>
      <c r="F20" s="518"/>
      <c r="G20" s="518"/>
      <c r="H20" s="514"/>
      <c r="I20" s="514"/>
      <c r="J20" s="514"/>
      <c r="K20" s="523"/>
      <c r="L20" s="523"/>
      <c r="M20" s="523"/>
      <c r="N20" s="523"/>
      <c r="O20" s="524"/>
      <c r="P20" s="524"/>
      <c r="Q20" s="524"/>
      <c r="R20" s="524"/>
      <c r="S20" s="524"/>
      <c r="T20" s="524"/>
      <c r="U20" s="524"/>
      <c r="V20" s="524"/>
      <c r="W20" s="524"/>
      <c r="X20" s="524"/>
      <c r="Y20" s="524"/>
    </row>
    <row r="21" spans="1:25" ht="15.75" x14ac:dyDescent="0.25">
      <c r="A21" s="1537" t="s">
        <v>74</v>
      </c>
      <c r="B21" s="1537"/>
      <c r="C21" s="1537"/>
      <c r="D21" s="1537"/>
      <c r="E21" s="1537"/>
      <c r="F21" s="1537"/>
      <c r="G21" s="1537"/>
      <c r="H21" s="1537"/>
      <c r="I21" s="1537"/>
      <c r="J21" s="1537"/>
      <c r="K21" s="1537"/>
      <c r="L21" s="1537"/>
      <c r="M21" s="1537"/>
      <c r="N21" s="1537"/>
      <c r="O21" s="1537"/>
      <c r="P21" s="1537"/>
      <c r="Q21" s="1537"/>
      <c r="R21" s="1537"/>
      <c r="S21" s="1537"/>
      <c r="T21" s="1537"/>
      <c r="U21" s="1537"/>
      <c r="V21" s="1537"/>
      <c r="W21" s="1537"/>
      <c r="X21" s="1537"/>
      <c r="Y21" s="1537"/>
    </row>
    <row r="22" spans="1:25" x14ac:dyDescent="0.25">
      <c r="A22" s="525"/>
      <c r="B22" s="502"/>
      <c r="C22" s="1517" t="s">
        <v>75</v>
      </c>
      <c r="D22" s="1515"/>
      <c r="E22" s="1515"/>
      <c r="F22" s="1515"/>
      <c r="G22" s="1515"/>
      <c r="H22" s="1515"/>
      <c r="I22" s="1515"/>
      <c r="J22" s="1515"/>
      <c r="K22" s="1516"/>
      <c r="L22" s="1515" t="s">
        <v>76</v>
      </c>
      <c r="M22" s="1515"/>
      <c r="N22" s="1515"/>
      <c r="O22" s="1515"/>
      <c r="P22" s="1515"/>
      <c r="Q22" s="1515"/>
      <c r="R22" s="1516"/>
      <c r="S22" s="1517" t="s">
        <v>77</v>
      </c>
      <c r="T22" s="1515"/>
      <c r="U22" s="1515"/>
      <c r="V22" s="1515"/>
      <c r="W22" s="1515"/>
      <c r="X22" s="1515"/>
      <c r="Y22" s="1516"/>
    </row>
    <row r="23" spans="1:25" ht="33.75" customHeight="1" x14ac:dyDescent="0.25">
      <c r="A23" s="1497" t="s">
        <v>78</v>
      </c>
      <c r="B23" s="1524"/>
      <c r="C23" s="1492" t="s">
        <v>579</v>
      </c>
      <c r="D23" s="1493"/>
      <c r="E23" s="1493"/>
      <c r="F23" s="1493"/>
      <c r="G23" s="1493"/>
      <c r="H23" s="1493"/>
      <c r="I23" s="1493"/>
      <c r="J23" s="1493"/>
      <c r="K23" s="1494"/>
      <c r="L23" s="1493" t="s">
        <v>580</v>
      </c>
      <c r="M23" s="1493"/>
      <c r="N23" s="1493"/>
      <c r="O23" s="1493"/>
      <c r="P23" s="1493"/>
      <c r="Q23" s="1493"/>
      <c r="R23" s="1494"/>
      <c r="S23" s="1492" t="s">
        <v>581</v>
      </c>
      <c r="T23" s="1493"/>
      <c r="U23" s="1493"/>
      <c r="V23" s="1493"/>
      <c r="W23" s="1493"/>
      <c r="X23" s="1493"/>
      <c r="Y23" s="1494"/>
    </row>
    <row r="24" spans="1:25" ht="45" customHeight="1" x14ac:dyDescent="0.25">
      <c r="A24" s="1495" t="s">
        <v>79</v>
      </c>
      <c r="B24" s="1496"/>
      <c r="C24" s="1492" t="s">
        <v>582</v>
      </c>
      <c r="D24" s="1493"/>
      <c r="E24" s="1493"/>
      <c r="F24" s="1493"/>
      <c r="G24" s="1493"/>
      <c r="H24" s="1493"/>
      <c r="I24" s="1493"/>
      <c r="J24" s="1493"/>
      <c r="K24" s="1494"/>
      <c r="L24" s="1492" t="s">
        <v>954</v>
      </c>
      <c r="M24" s="1493"/>
      <c r="N24" s="1493"/>
      <c r="O24" s="1493"/>
      <c r="P24" s="1493"/>
      <c r="Q24" s="1493"/>
      <c r="R24" s="1494"/>
      <c r="S24" s="1492" t="s">
        <v>955</v>
      </c>
      <c r="T24" s="1493"/>
      <c r="U24" s="1493"/>
      <c r="V24" s="1493"/>
      <c r="W24" s="1493"/>
      <c r="X24" s="1493"/>
      <c r="Y24" s="1494"/>
    </row>
    <row r="25" spans="1:25" ht="45" customHeight="1" x14ac:dyDescent="0.25">
      <c r="A25" s="1497" t="s">
        <v>81</v>
      </c>
      <c r="B25" s="1498"/>
      <c r="C25" s="1492" t="s">
        <v>583</v>
      </c>
      <c r="D25" s="1493"/>
      <c r="E25" s="1493"/>
      <c r="F25" s="1493"/>
      <c r="G25" s="1493"/>
      <c r="H25" s="1493"/>
      <c r="I25" s="1493"/>
      <c r="J25" s="1493"/>
      <c r="K25" s="1494"/>
      <c r="L25" s="1492" t="s">
        <v>584</v>
      </c>
      <c r="M25" s="1493"/>
      <c r="N25" s="1493"/>
      <c r="O25" s="1493"/>
      <c r="P25" s="1493"/>
      <c r="Q25" s="1493"/>
      <c r="R25" s="1494"/>
      <c r="S25" s="1492" t="s">
        <v>584</v>
      </c>
      <c r="T25" s="1493"/>
      <c r="U25" s="1493"/>
      <c r="V25" s="1493"/>
      <c r="W25" s="1493"/>
      <c r="X25" s="1493"/>
      <c r="Y25" s="1494"/>
    </row>
    <row r="26" spans="1:25" ht="45" customHeight="1" x14ac:dyDescent="0.25">
      <c r="A26" s="1497" t="s">
        <v>80</v>
      </c>
      <c r="B26" s="1498"/>
      <c r="C26" s="1492" t="s">
        <v>585</v>
      </c>
      <c r="D26" s="1493"/>
      <c r="E26" s="1493"/>
      <c r="F26" s="1493"/>
      <c r="G26" s="1493"/>
      <c r="H26" s="1493"/>
      <c r="I26" s="1493"/>
      <c r="J26" s="1493"/>
      <c r="K26" s="1494"/>
      <c r="L26" s="1492" t="s">
        <v>956</v>
      </c>
      <c r="M26" s="1493"/>
      <c r="N26" s="1493"/>
      <c r="O26" s="1493"/>
      <c r="P26" s="1493"/>
      <c r="Q26" s="1493"/>
      <c r="R26" s="1494"/>
      <c r="S26" s="1492" t="s">
        <v>586</v>
      </c>
      <c r="T26" s="1493"/>
      <c r="U26" s="1493"/>
      <c r="V26" s="1493"/>
      <c r="W26" s="1493"/>
      <c r="X26" s="1493"/>
      <c r="Y26" s="1494"/>
    </row>
    <row r="27" spans="1:25" ht="45" customHeight="1" x14ac:dyDescent="0.25">
      <c r="A27" s="1495" t="s">
        <v>341</v>
      </c>
      <c r="B27" s="1496"/>
      <c r="C27" s="1492" t="s">
        <v>587</v>
      </c>
      <c r="D27" s="1493"/>
      <c r="E27" s="1493"/>
      <c r="F27" s="1493"/>
      <c r="G27" s="1493"/>
      <c r="H27" s="1493"/>
      <c r="I27" s="1493"/>
      <c r="J27" s="1493"/>
      <c r="K27" s="1494"/>
      <c r="L27" s="1492" t="s">
        <v>588</v>
      </c>
      <c r="M27" s="1493"/>
      <c r="N27" s="1493"/>
      <c r="O27" s="1493"/>
      <c r="P27" s="1493"/>
      <c r="Q27" s="1493"/>
      <c r="R27" s="1494"/>
      <c r="S27" s="1492" t="s">
        <v>957</v>
      </c>
      <c r="T27" s="1493"/>
      <c r="U27" s="1493"/>
      <c r="V27" s="1493"/>
      <c r="W27" s="1493"/>
      <c r="X27" s="1493"/>
      <c r="Y27" s="1494"/>
    </row>
    <row r="30" spans="1:25" x14ac:dyDescent="0.25">
      <c r="D30" s="4"/>
    </row>
    <row r="32" spans="1:25" x14ac:dyDescent="0.25">
      <c r="I32" s="12"/>
      <c r="J32" s="12"/>
      <c r="K32" s="12"/>
    </row>
    <row r="33" spans="9:11" ht="15.75" x14ac:dyDescent="0.25">
      <c r="I33" s="13"/>
      <c r="J33" s="14"/>
      <c r="K33" s="5"/>
    </row>
    <row r="34" spans="9:11" x14ac:dyDescent="0.25">
      <c r="I34" s="12"/>
      <c r="J34" s="5"/>
    </row>
    <row r="35" spans="9:11" x14ac:dyDescent="0.25">
      <c r="I35" s="12"/>
    </row>
  </sheetData>
  <mergeCells count="55">
    <mergeCell ref="A23:B23"/>
    <mergeCell ref="C23:K23"/>
    <mergeCell ref="L23:R23"/>
    <mergeCell ref="S23:Y23"/>
    <mergeCell ref="A13:M14"/>
    <mergeCell ref="N13:Y14"/>
    <mergeCell ref="A16:M17"/>
    <mergeCell ref="N16:Y17"/>
    <mergeCell ref="N18:Q19"/>
    <mergeCell ref="F18:M18"/>
    <mergeCell ref="C19:M19"/>
    <mergeCell ref="R18:Y19"/>
    <mergeCell ref="A21:Y21"/>
    <mergeCell ref="C22:K22"/>
    <mergeCell ref="L22:R22"/>
    <mergeCell ref="S22:Y22"/>
    <mergeCell ref="L5:Q5"/>
    <mergeCell ref="R5:Y5"/>
    <mergeCell ref="A1:A2"/>
    <mergeCell ref="B2:M2"/>
    <mergeCell ref="B4:J4"/>
    <mergeCell ref="L4:Q4"/>
    <mergeCell ref="R4:Y4"/>
    <mergeCell ref="B11:J11"/>
    <mergeCell ref="L11:Q11"/>
    <mergeCell ref="R11:Y11"/>
    <mergeCell ref="B6:J6"/>
    <mergeCell ref="L6:Q6"/>
    <mergeCell ref="R6:Y6"/>
    <mergeCell ref="L7:Q7"/>
    <mergeCell ref="R7:Y7"/>
    <mergeCell ref="B8:J8"/>
    <mergeCell ref="L8:Q8"/>
    <mergeCell ref="R8:Y8"/>
    <mergeCell ref="L9:Q9"/>
    <mergeCell ref="R9:Y9"/>
    <mergeCell ref="B10:J10"/>
    <mergeCell ref="L10:Q10"/>
    <mergeCell ref="R10:Y10"/>
    <mergeCell ref="A24:B24"/>
    <mergeCell ref="C24:K24"/>
    <mergeCell ref="L24:R24"/>
    <mergeCell ref="S24:Y24"/>
    <mergeCell ref="A25:B25"/>
    <mergeCell ref="C25:K25"/>
    <mergeCell ref="L25:R25"/>
    <mergeCell ref="S25:Y25"/>
    <mergeCell ref="A26:B26"/>
    <mergeCell ref="C26:K26"/>
    <mergeCell ref="L26:R26"/>
    <mergeCell ref="S26:Y26"/>
    <mergeCell ref="A27:B27"/>
    <mergeCell ref="C27:K27"/>
    <mergeCell ref="L27:R27"/>
    <mergeCell ref="S27:Y27"/>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Y35"/>
  <sheetViews>
    <sheetView topLeftCell="A10" zoomScale="85" zoomScaleNormal="85" workbookViewId="0">
      <selection activeCell="L27" sqref="L27:R27"/>
    </sheetView>
  </sheetViews>
  <sheetFormatPr baseColWidth="10" defaultRowHeight="15" x14ac:dyDescent="0.25"/>
  <cols>
    <col min="1" max="1" width="7.28515625" style="284" customWidth="1"/>
    <col min="2" max="10" width="6.5703125" style="284" customWidth="1"/>
    <col min="11" max="11" width="9.140625" style="284" customWidth="1"/>
    <col min="12" max="17" width="8.28515625" style="284" customWidth="1"/>
    <col min="18" max="25" width="8.5703125" style="284" customWidth="1"/>
    <col min="26" max="31" width="4.7109375" style="284" customWidth="1"/>
    <col min="32" max="16384" width="11.42578125" style="284"/>
  </cols>
  <sheetData>
    <row r="1" spans="1:25" ht="18" customHeight="1" x14ac:dyDescent="0.25">
      <c r="A1" s="1499" t="s">
        <v>539</v>
      </c>
      <c r="B1" s="291" t="s">
        <v>42</v>
      </c>
      <c r="C1" s="292"/>
      <c r="D1" s="292"/>
      <c r="E1" s="292"/>
      <c r="F1" s="292"/>
      <c r="G1" s="292"/>
      <c r="H1" s="292"/>
      <c r="I1" s="292"/>
      <c r="J1" s="292"/>
      <c r="K1" s="292"/>
      <c r="L1" s="292"/>
      <c r="M1" s="293"/>
      <c r="N1" s="299" t="s">
        <v>381</v>
      </c>
      <c r="O1" s="294"/>
      <c r="P1" s="294"/>
      <c r="Q1" s="294"/>
      <c r="R1" s="294"/>
      <c r="S1" s="294"/>
      <c r="T1" s="294"/>
      <c r="U1" s="294"/>
      <c r="V1" s="294"/>
      <c r="W1" s="294"/>
      <c r="X1" s="294"/>
      <c r="Y1" s="295"/>
    </row>
    <row r="2" spans="1:25" ht="20.25" customHeight="1" thickBot="1" x14ac:dyDescent="0.3">
      <c r="A2" s="1500"/>
      <c r="B2" s="1501" t="str">
        <f>INDEX(Problématiques_compétences!$A$3:$D$118,QUOTIENT(MATCH(A1,Problématiques_compétences!$D$3:$D$118,0),8)*8+2,1)</f>
        <v>9) Aménager un espace</v>
      </c>
      <c r="C2" s="1502"/>
      <c r="D2" s="1502"/>
      <c r="E2" s="1502"/>
      <c r="F2" s="1502"/>
      <c r="G2" s="1502"/>
      <c r="H2" s="1502"/>
      <c r="I2" s="1502"/>
      <c r="J2" s="1502"/>
      <c r="K2" s="1502"/>
      <c r="L2" s="1502"/>
      <c r="M2" s="1503"/>
      <c r="N2" s="296" t="str">
        <f>INDEX(Problématiques_compétences!$B$3:$D$118,MATCH(A1,Problématiques_compétences!$D$3:$D$118,0),1)</f>
        <v>Comment adapter un conteneur maritime pour en faire une  habitation?« Penser l'aménagement intérieur »</v>
      </c>
      <c r="O2" s="297"/>
      <c r="P2" s="297"/>
      <c r="Q2" s="297"/>
      <c r="R2" s="297"/>
      <c r="S2" s="297"/>
      <c r="T2" s="297"/>
      <c r="U2" s="297"/>
      <c r="V2" s="297"/>
      <c r="W2" s="297"/>
      <c r="X2" s="297"/>
      <c r="Y2" s="298"/>
    </row>
    <row r="3" spans="1:25" ht="15.75" customHeight="1" x14ac:dyDescent="0.25">
      <c r="A3" s="291" t="s">
        <v>55</v>
      </c>
      <c r="B3" s="300"/>
      <c r="C3" s="300"/>
      <c r="D3" s="300"/>
      <c r="E3" s="301"/>
      <c r="F3" s="300"/>
      <c r="G3" s="300"/>
      <c r="H3" s="301"/>
      <c r="I3" s="300"/>
      <c r="J3" s="300"/>
      <c r="K3" s="302" t="s">
        <v>71</v>
      </c>
      <c r="L3" s="303"/>
      <c r="M3" s="303"/>
      <c r="N3" s="303"/>
      <c r="O3" s="300"/>
      <c r="P3" s="300"/>
      <c r="Q3" s="300"/>
      <c r="R3" s="304" t="s">
        <v>350</v>
      </c>
      <c r="S3" s="300"/>
      <c r="T3" s="300"/>
      <c r="U3" s="300"/>
      <c r="V3" s="300"/>
      <c r="W3" s="300"/>
      <c r="X3" s="300"/>
      <c r="Y3" s="305"/>
    </row>
    <row r="4" spans="1:25" ht="32.25" customHeight="1" x14ac:dyDescent="0.25">
      <c r="A4" s="311" t="str">
        <f t="array" aca="1" ref="A4" ca="1">IFERROR(INDEX(Problématiques_compétences!$F$2:$AK$2,SMALL(IF(INDIRECT("Problématiques_compétences!F"&amp;MATCH($A$1,Problématiques_compétences!$D$1:$D$118,0)):INDIRECT("Problématiques_compétences!AK"&amp;MATCH($A$1,Problématiques_compétences!$D$1:$D$118,0))="x",COLUMN(Problématiques_compétences!$F$1:$AK$1)-5,""),ROW()-3)),"")</f>
        <v>CT 2.1</v>
      </c>
      <c r="B4" s="1508" t="str">
        <f ca="1">INDEX(Programme!$B$4:$C$46,MATCH(A4,Programme!$B$4:$B$46,0),2)</f>
        <v>► Identifier un besoin et énoncer un problème technique, identifier les conditions, contraintes (normes et règlements) et ressources correspondantes.</v>
      </c>
      <c r="C4" s="1508"/>
      <c r="D4" s="1508"/>
      <c r="E4" s="1508"/>
      <c r="F4" s="1508"/>
      <c r="G4" s="1508"/>
      <c r="H4" s="1508"/>
      <c r="I4" s="1508"/>
      <c r="J4" s="1508"/>
      <c r="K4" s="306" t="str">
        <f t="array" aca="1" ref="K4" ca="1">INDEX(Programme!$B$3:$G$46,MATCH($A$4,Programme!$B$3:$B$46,0),SMALL(IF(INDIRECT("Programme!D"&amp;MATCH($A$4,Programme!$B$1:$B$46,0)):INDIRECT("Programme!G"&amp;MATCH($A$4,Programme!$B$1:$B$46,0))&lt;&gt;"",COLUMN(Programme!$D$3:$G$3)-1),ROW()-3))</f>
        <v>DIC.1.1</v>
      </c>
      <c r="L4" s="1504" t="str">
        <f ca="1">IFERROR(INDEX(Programme!$I$7:$J$94,MATCH($K4,Programme!$I$7:$I$94,0),2),"")</f>
        <v>Identifier un besoin (biens matériels ou services) et énoncer un problème technique.</v>
      </c>
      <c r="M4" s="1504"/>
      <c r="N4" s="1504"/>
      <c r="O4" s="1504"/>
      <c r="P4" s="1504"/>
      <c r="Q4" s="1505"/>
      <c r="R4" s="1511" t="str">
        <f ca="1">IFERROR(INDEX(Programme!$K$7:$L$94,MATCH($K4&amp;".1",Programme!$K$7:$K$94,0),2),"")&amp;IFERROR(INDEX(Programme!$K$7:$L$94,MATCH($K4&amp;".2",Programme!$K$7:$K$94,0),2),"")&amp;IFERROR(INDEX(Programme!$K$7:$L$94,MATCH($K4&amp;".3",Programme!$K$7:$K$94,0),2),"")&amp;IFERROR(INDEX(Programme!$K$7:$L$94,MATCH($K4&amp;".4",Programme!$K$7:$K$94,0),2),"")&amp;IFERROR(INDEX(Programme!$K$7:$L$94,MATCH($K4&amp;".5",Programme!$K$7:$K$94,0),2),"")&amp;IFERROR(INDEX(Programme!$K$7:$L$94,MATCH($K4&amp;".6",Programme!$K$7:$K$94,0),2),"")</f>
        <v xml:space="preserve">Besoin, contraintes, normalisation. </v>
      </c>
      <c r="S4" s="1504"/>
      <c r="T4" s="1504"/>
      <c r="U4" s="1504"/>
      <c r="V4" s="1504"/>
      <c r="W4" s="1504"/>
      <c r="X4" s="1504"/>
      <c r="Y4" s="1512"/>
    </row>
    <row r="5" spans="1:25" ht="32.25" customHeight="1" x14ac:dyDescent="0.25">
      <c r="A5" s="307"/>
      <c r="B5" s="308"/>
      <c r="C5" s="308"/>
      <c r="D5" s="308"/>
      <c r="E5" s="309"/>
      <c r="F5" s="309"/>
      <c r="G5" s="309"/>
      <c r="H5" s="309"/>
      <c r="I5" s="309"/>
      <c r="J5" s="309"/>
      <c r="K5" s="310" t="str">
        <f t="array" aca="1" ref="K5" ca="1">IFERROR(INDEX(Programme!$B$3:$G$46,MATCH($A$4,Programme!$B$3:$B$46,0),SMALL(IF(INDIRECT("Programme!D"&amp;MATCH($A$4,Programme!$B$1:$B$46,0)):INDIRECT("Programme!G"&amp;MATCH($A$4,Programme!$B$1:$B$46,0))&lt;&gt;"",COLUMN(Programme!$D$3:$G$3)-1),ROW()-3)),"")</f>
        <v>DIC.1.2</v>
      </c>
      <c r="L5" s="1506" t="str">
        <f ca="1">IFERROR(INDEX(Programme!$I$7:$J$94,MATCH($K5,Programme!$I$7:$I$94,0),2),"")</f>
        <v>Identifier les conditions, contraintes (normes et règlements) et ressources correspondantes, qualifier et quantifier simplement les performances d’un objet technique existant ou à créer.</v>
      </c>
      <c r="M5" s="1506"/>
      <c r="N5" s="1506"/>
      <c r="O5" s="1506"/>
      <c r="P5" s="1506"/>
      <c r="Q5" s="1507"/>
      <c r="R5" s="1513" t="str">
        <f ca="1">IFERROR(INDEX(Programme!$K$7:$L$94,MATCH($K5&amp;".1",Programme!$K$7:$K$94,0),2),"")&amp;IFERROR(INDEX(Programme!$K$7:$L$94,MATCH($K5&amp;".2",Programme!$K$7:$K$94,0),2),"")&amp;IFERROR(INDEX(Programme!$K$7:$L$94,MATCH($K5&amp;".3",Programme!$K$7:$K$94,0),2),"")&amp;IFERROR(INDEX(Programme!$K$7:$L$94,MATCH($K5&amp;".4",Programme!$K$7:$K$94,0),2),"")&amp;IFERROR(INDEX(Programme!$K$7:$L$94,MATCH($K5&amp;".5",Programme!$K$7:$K$94,0),2),"")&amp;IFERROR(INDEX(Programme!$K$7:$L$94,MATCH($K5&amp;".6",Programme!$K$7:$K$94,0),2),"")</f>
        <v xml:space="preserve">Principaux éléments d’un cahier des charges. </v>
      </c>
      <c r="S5" s="1506"/>
      <c r="T5" s="1506"/>
      <c r="U5" s="1506"/>
      <c r="V5" s="1506"/>
      <c r="W5" s="1506"/>
      <c r="X5" s="1506"/>
      <c r="Y5" s="1514"/>
    </row>
    <row r="6" spans="1:25" ht="32.25" customHeight="1" x14ac:dyDescent="0.25">
      <c r="A6" s="311" t="str">
        <f t="array" aca="1" ref="A6" ca="1">IFERROR(INDEX(Problématiques_compétences!$F$2:$AK$2,SMALL(IF(INDIRECT("Problématiques_compétences!F"&amp;MATCH($A$1,Problématiques_compétences!$D$1:$D$118,0)):INDIRECT("Problématiques_compétences!AK"&amp;MATCH($A$1,Problématiques_compétences!$D$1:$D$118,0))="x",COLUMN(Problématiques_compétences!$F$1:$AK$1)-5,""),ROW()-4)),"")</f>
        <v>CT 3.2</v>
      </c>
      <c r="B6" s="1508" t="str">
        <f ca="1">IFERROR(INDEX(Programme!$B$4:$C$46,MATCH(A6,Programme!$B$4:$B$46,0),2),"")</f>
        <v>► Traduire, à l’aide d’outils de représentation numérique, des choix de solutions sous forme de croquis, de dessins ou de schémas.</v>
      </c>
      <c r="C6" s="1508"/>
      <c r="D6" s="1508"/>
      <c r="E6" s="1508"/>
      <c r="F6" s="1508"/>
      <c r="G6" s="1508"/>
      <c r="H6" s="1508"/>
      <c r="I6" s="1508"/>
      <c r="J6" s="1508"/>
      <c r="K6" s="306" t="str">
        <f t="array" aca="1" ref="K6" ca="1">IFERROR(INDEX(Programme!$B$3:$G$46,MATCH($A$6,Programme!$B$3:$B$46,0),SMALL(IF(INDIRECT("Programme!D"&amp;MATCH($A$6,Programme!$B$1:$B$46,0)):INDIRECT("Programme!G"&amp;MATCH($A$6,Programme!$B$1:$B$46,0))&lt;&gt;"",COLUMN(Programme!$D$3:$G$3)-1),ROW()-5)),"")</f>
        <v>DIC.1.5</v>
      </c>
      <c r="L6" s="1504" t="str">
        <f ca="1">IFERROR(INDEX(Programme!$I$7:$J$94,MATCH($K6,Programme!$I$7:$I$94,0),2),"")</f>
        <v>Imaginer des solutions pour produire des objets et des éléments de programmes informatiques en réponse au besoin.</v>
      </c>
      <c r="M6" s="1504"/>
      <c r="N6" s="1504"/>
      <c r="O6" s="1504"/>
      <c r="P6" s="1504"/>
      <c r="Q6" s="1505"/>
      <c r="R6" s="1511" t="str">
        <f ca="1">IFERROR(INDEX(Programme!$K$7:$L$94,MATCH($K6&amp;".1",Programme!$K$7:$K$94,0),2),"")&amp;IFERROR(INDEX(Programme!$K$7:$L$94,MATCH($K6&amp;".2",Programme!$K$7:$K$94,0),2),"")&amp;IFERROR(INDEX(Programme!$K$7:$L$94,MATCH($K6&amp;".3",Programme!$K$7:$K$94,0),2),"")&amp;IFERROR(INDEX(Programme!$K$7:$L$94,MATCH($K6&amp;".4",Programme!$K$7:$K$94,0),2),"")&amp;IFERROR(INDEX(Programme!$K$7:$L$94,MATCH($K6&amp;".5",Programme!$K$7:$K$94,0),2),"")&amp;IFERROR(INDEX(Programme!$K$7:$L$94,MATCH($K6&amp;".6",Programme!$K$7:$K$94,0),2),"")</f>
        <v>Design. Innovation et créativité. Veille. Représentation de solutions (croquis, schémas, algorithmes). Réalité augmentée. Objets connectés.</v>
      </c>
      <c r="S6" s="1504"/>
      <c r="T6" s="1504"/>
      <c r="U6" s="1504"/>
      <c r="V6" s="1504"/>
      <c r="W6" s="1504"/>
      <c r="X6" s="1504"/>
      <c r="Y6" s="1512"/>
    </row>
    <row r="7" spans="1:25" ht="32.25" customHeight="1" x14ac:dyDescent="0.25">
      <c r="A7" s="312"/>
      <c r="B7" s="314"/>
      <c r="C7" s="314"/>
      <c r="D7" s="314"/>
      <c r="E7" s="314"/>
      <c r="F7" s="314"/>
      <c r="G7" s="314"/>
      <c r="H7" s="314"/>
      <c r="I7" s="314"/>
      <c r="J7" s="314"/>
      <c r="K7" s="310" t="str">
        <f t="array" aca="1" ref="K7" ca="1">IFERROR(INDEX(Programme!$B$3:$G$46,MATCH($A$6,Programme!$B$3:$B$46,0),SMALL(IF(INDIRECT("Programme!D"&amp;MATCH($A$6,Programme!$B$1:$B$46,0)):INDIRECT("Programme!G"&amp;MATCH($A$6,Programme!$B$1:$B$46,0))&lt;&gt;"",COLUMN(Programme!$D$3:$G$3)-1),ROW()-5)),"")</f>
        <v>OTSCIS.2.2</v>
      </c>
      <c r="L7" s="1506" t="str">
        <f ca="1">IFERROR(INDEX(Programme!$I$7:$J$94,MATCH($K7,Programme!$I$7:$I$94,0),2),"")</f>
        <v>Lire, utiliser et produire, à l’aide d’outils de représentation numérique, des choix de solutions sous forme de dessins ou de schémas.</v>
      </c>
      <c r="M7" s="1506"/>
      <c r="N7" s="1506"/>
      <c r="O7" s="1506"/>
      <c r="P7" s="1506"/>
      <c r="Q7" s="1507"/>
      <c r="R7" s="1513" t="str">
        <f ca="1">IFERROR(INDEX(Programme!$K$7:$L$94,MATCH($K7&amp;".1",Programme!$K$7:$K$94,0),2),"")&amp;IFERROR(INDEX(Programme!$K$7:$L$94,MATCH($K7&amp;".2",Programme!$K$7:$K$94,0),2),"")&amp;IFERROR(INDEX(Programme!$K$7:$L$94,MATCH($K7&amp;".3",Programme!$K$7:$K$94,0),2),"")&amp;IFERROR(INDEX(Programme!$K$7:$L$94,MATCH($K7&amp;".4",Programme!$K$7:$K$94,0),2),"")&amp;IFERROR(INDEX(Programme!$K$7:$L$94,MATCH($K7&amp;".5",Programme!$K$7:$K$94,0),2),"")&amp;IFERROR(INDEX(Programme!$K$7:$L$94,MATCH($K7&amp;".6",Programme!$K$7:$K$94,0),2),"")</f>
        <v>Outils numériques de description des objets techniques.</v>
      </c>
      <c r="S7" s="1506"/>
      <c r="T7" s="1506"/>
      <c r="U7" s="1506"/>
      <c r="V7" s="1506"/>
      <c r="W7" s="1506"/>
      <c r="X7" s="1506"/>
      <c r="Y7" s="1514"/>
    </row>
    <row r="8" spans="1:25" ht="32.25" customHeight="1" x14ac:dyDescent="0.25">
      <c r="A8" s="311" t="str">
        <f t="array" aca="1" ref="A8" ca="1">IFERROR(INDEX(Problématiques_compétences!$F$2:$AK$2,SMALL(IF(INDIRECT("Problématiques_compétences!F"&amp;MATCH($A$1,Problématiques_compétences!$D$1:$D$118,0)):INDIRECT("Problématiques_compétences!AK"&amp;MATCH($A$1,Problématiques_compétences!$D$1:$D$118,0))="x",COLUMN(Problématiques_compétences!$F$1:$AK$1)-5,""),ROW()-5)),"")</f>
        <v>CT 3.3</v>
      </c>
      <c r="B8" s="1508" t="str">
        <f ca="1">IFERROR(INDEX(Programme!$B$4:$C$46,MATCH(A8,Programme!$B$4:$B$46,0),2),"")</f>
        <v>► Présenter à l’oral et à l’aide de supports numériques multimédia des solutions techniques au moment des revues de projet.</v>
      </c>
      <c r="C8" s="1508"/>
      <c r="D8" s="1508"/>
      <c r="E8" s="1508"/>
      <c r="F8" s="1508"/>
      <c r="G8" s="1508"/>
      <c r="H8" s="1508"/>
      <c r="I8" s="1508"/>
      <c r="J8" s="1508"/>
      <c r="K8" s="306" t="str">
        <f t="array" aca="1" ref="K8" ca="1">IFERROR(INDEX(Programme!$B$3:$G$46,MATCH($A$8,Programme!$B$3:$B$46,0),SMALL(IF(INDIRECT("Programme!D"&amp;MATCH($A$8,Programme!$B$1:$B$46,0)):INDIRECT("Programme!G"&amp;MATCH($A$8,Programme!$B$1:$B$46,0))&lt;&gt;"",COLUMN(Programme!$D$3:$G$3)-1),ROW()-7)),"")</f>
        <v>DIC.1.7</v>
      </c>
      <c r="L8" s="1504" t="str">
        <f ca="1">IFERROR(INDEX(Programme!$I$7:$J$94,MATCH($K8,Programme!$I$7:$I$94,0),2),"")</f>
        <v>Présenter à l’oral et à l’aide de supports numériques multimédia des solutions techniques au moment des revues de projet.</v>
      </c>
      <c r="M8" s="1504"/>
      <c r="N8" s="1504"/>
      <c r="O8" s="1504"/>
      <c r="P8" s="1504"/>
      <c r="Q8" s="1505"/>
      <c r="R8" s="1511" t="str">
        <f ca="1">IFERROR(INDEX(Programme!$K$7:$L$94,MATCH($K8&amp;".1",Programme!$K$7:$K$94,0),2),"")&amp;IFERROR(INDEX(Programme!$K$7:$L$94,MATCH($K8&amp;".2",Programme!$K$7:$K$94,0),2),"")&amp;IFERROR(INDEX(Programme!$K$7:$L$94,MATCH($K8&amp;".3",Programme!$K$7:$K$94,0),2),"")&amp;IFERROR(INDEX(Programme!$K$7:$L$94,MATCH($K8&amp;".4",Programme!$K$7:$K$94,0),2),"")&amp;IFERROR(INDEX(Programme!$K$7:$L$94,MATCH($K8&amp;".5",Programme!$K$7:$K$94,0),2),"")&amp;IFERROR(INDEX(Programme!$K$7:$L$94,MATCH($K8&amp;".6",Programme!$K$7:$K$94,0),2),"")</f>
        <v>Outils numériques de présentation.</v>
      </c>
      <c r="S8" s="1504"/>
      <c r="T8" s="1504"/>
      <c r="U8" s="1504"/>
      <c r="V8" s="1504"/>
      <c r="W8" s="1504"/>
      <c r="X8" s="1504"/>
      <c r="Y8" s="1512"/>
    </row>
    <row r="9" spans="1:25" ht="32.25" customHeight="1" x14ac:dyDescent="0.25">
      <c r="A9" s="313"/>
      <c r="B9" s="315"/>
      <c r="C9" s="315"/>
      <c r="D9" s="315"/>
      <c r="E9" s="315"/>
      <c r="F9" s="315"/>
      <c r="G9" s="315"/>
      <c r="H9" s="315"/>
      <c r="I9" s="315"/>
      <c r="J9" s="315"/>
      <c r="K9" s="310" t="str">
        <f t="array" aca="1" ref="K9" ca="1">IFERROR(INDEX(Programme!$B$3:$G$46,MATCH($A$8,Programme!$B$3:$B$46,0),SMALL(IF(INDIRECT("Programme!D"&amp;MATCH($A$8,Programme!$B$1:$B$46,0)):INDIRECT("Programme!G"&amp;MATCH($A$8,Programme!$B$1:$B$46,0))&lt;&gt;"",COLUMN(Programme!$D$3:$G$3)-1),ROW()-7)),"")</f>
        <v/>
      </c>
      <c r="L9" s="1506" t="str">
        <f ca="1">IFERROR(INDEX(Programme!$I$7:$J$94,MATCH($K9,Programme!$I$7:$I$94,0),2),"")</f>
        <v/>
      </c>
      <c r="M9" s="1506"/>
      <c r="N9" s="1506"/>
      <c r="O9" s="1506"/>
      <c r="P9" s="1506"/>
      <c r="Q9" s="1507"/>
      <c r="R9" s="1513" t="str">
        <f ca="1">IFERROR(INDEX(Programme!$K$7:$L$94,MATCH($K9&amp;".1",Programme!$K$7:$K$94,0),2),"")&amp;IFERROR(INDEX(Programme!$K$7:$L$94,MATCH($K9&amp;".2",Programme!$K$7:$K$94,0),2),"")&amp;IFERROR(INDEX(Programme!$K$7:$L$94,MATCH($K9&amp;".3",Programme!$K$7:$K$94,0),2),"")&amp;IFERROR(INDEX(Programme!$K$7:$L$94,MATCH($K9&amp;".4",Programme!$K$7:$K$94,0),2),"")&amp;IFERROR(INDEX(Programme!$K$7:$L$94,MATCH($K9&amp;".5",Programme!$K$7:$K$94,0),2),"")&amp;IFERROR(INDEX(Programme!$K$7:$L$94,MATCH($K9&amp;".6",Programme!$K$7:$K$94,0),2),"")</f>
        <v/>
      </c>
      <c r="S9" s="1506"/>
      <c r="T9" s="1506"/>
      <c r="U9" s="1506"/>
      <c r="V9" s="1506"/>
      <c r="W9" s="1506"/>
      <c r="X9" s="1506"/>
      <c r="Y9" s="1514"/>
    </row>
    <row r="10" spans="1:25" ht="32.25" customHeight="1" x14ac:dyDescent="0.25">
      <c r="A10" s="311" t="str">
        <f t="array" aca="1" ref="A10" ca="1">IFERROR(INDEX(Problématiques_compétences!$F$2:$AK$2,SMALL(IF(INDIRECT("Problématiques_compétences!F"&amp;MATCH($A$1,Problématiques_compétences!$D$1:$D$118,0)):INDIRECT("Problématiques_compétences!AK"&amp;MATCH($A$1,Problématiques_compétences!$D$1:$D$118,0))="x",COLUMN(Problématiques_compétences!$F$1:$AK$1)-5,""),ROW()-6)),"")</f>
        <v>CT 6.3</v>
      </c>
      <c r="B10" s="1508" t="str">
        <f ca="1">IFERROR(INDEX(Programme!$B$4:$C$46,MATCH(A10,Programme!$B$4:$B$46,0),2),"")</f>
        <v>► Analyser le cycle de vie d’un objet.</v>
      </c>
      <c r="C10" s="1508"/>
      <c r="D10" s="1508"/>
      <c r="E10" s="1508"/>
      <c r="F10" s="1508"/>
      <c r="G10" s="1508"/>
      <c r="H10" s="1508"/>
      <c r="I10" s="1508"/>
      <c r="J10" s="1508"/>
      <c r="K10" s="306" t="str">
        <f t="array" aca="1" ref="K10" ca="1">IFERROR(INDEX(Programme!$B$3:$G$46,MATCH($A$10,Programme!$B$3:$B$46,0),SMALL(IF(INDIRECT("Programme!D"&amp;MATCH($A$10,Programme!$B$1:$B$46,0)):INDIRECT("Programme!G"&amp;MATCH($A$10,Programme!$B$1:$B$46,0))&lt;&gt;"",COLUMN(Programme!$D$3:$G$3)-1),ROW()-9)),"")</f>
        <v>OTSCIS.1.1</v>
      </c>
      <c r="L10" s="1504" t="str">
        <f ca="1">IFERROR(INDEX(Programme!$I$7:$J$94,MATCH($K10,Programme!$I$7:$I$94,0),2),"")</f>
        <v>Regrouper des objets en familles et lignées.</v>
      </c>
      <c r="M10" s="1504"/>
      <c r="N10" s="1504"/>
      <c r="O10" s="1504"/>
      <c r="P10" s="1504"/>
      <c r="Q10" s="1505"/>
      <c r="R10" s="1511" t="str">
        <f ca="1">IFERROR(INDEX(Programme!$K$7:$L$94,MATCH($K10&amp;".1",Programme!$K$7:$K$94,0),2),"")&amp;IFERROR(INDEX(Programme!$K$7:$L$94,MATCH($K10&amp;".2",Programme!$K$7:$K$94,0),2),"")&amp;IFERROR(INDEX(Programme!$K$7:$L$94,MATCH($K10&amp;".3",Programme!$K$7:$K$94,0),2),"")&amp;IFERROR(INDEX(Programme!$K$7:$L$94,MATCH($K10&amp;".4",Programme!$K$7:$K$94,0),2),"")&amp;IFERROR(INDEX(Programme!$K$7:$L$94,MATCH($K10&amp;".5",Programme!$K$7:$K$94,0),2),"")&amp;IFERROR(INDEX(Programme!$K$7:$L$94,MATCH($K10&amp;".6",Programme!$K$7:$K$94,0),2),"")</f>
        <v>L’évolution des objets. Impacts sociétaux et environnementaux dus aux objets. Cycle de vie. Les règles d’un usage raisonné des objets communicants respectant la propriété intellectuelle et l’intégrité d’autrui.</v>
      </c>
      <c r="S10" s="1504"/>
      <c r="T10" s="1504"/>
      <c r="U10" s="1504"/>
      <c r="V10" s="1504"/>
      <c r="W10" s="1504"/>
      <c r="X10" s="1504"/>
      <c r="Y10" s="1512"/>
    </row>
    <row r="11" spans="1:25" ht="32.25" customHeight="1" thickBot="1" x14ac:dyDescent="0.3">
      <c r="A11" s="311"/>
      <c r="B11" s="1508"/>
      <c r="C11" s="1508"/>
      <c r="D11" s="1508"/>
      <c r="E11" s="1508"/>
      <c r="F11" s="1508"/>
      <c r="G11" s="1508"/>
      <c r="H11" s="1508"/>
      <c r="I11" s="1508"/>
      <c r="J11" s="1508"/>
      <c r="K11" s="306" t="str">
        <f t="array" aca="1" ref="K11" ca="1">IFERROR(INDEX(Programme!$B$3:$G$46,MATCH($A$10,Programme!$B$3:$B$46,0),SMALL(IF(INDIRECT("Programme!D"&amp;MATCH($A$10,Programme!$B$1:$B$46,0)):INDIRECT("Programme!G"&amp;MATCH($A$10,Programme!$B$1:$B$46,0))&lt;&gt;"",COLUMN(Programme!$D$3:$G$3)-1),ROW()-9)),"")</f>
        <v/>
      </c>
      <c r="L11" s="1504" t="str">
        <f ca="1">IFERROR(INDEX(Programme!$I$7:$J$94,MATCH($K11,Programme!$I$7:$I$94,0),2),"")</f>
        <v/>
      </c>
      <c r="M11" s="1504"/>
      <c r="N11" s="1509"/>
      <c r="O11" s="1509"/>
      <c r="P11" s="1509"/>
      <c r="Q11" s="1510"/>
      <c r="R11" s="1511" t="str">
        <f ca="1">IFERROR(INDEX(Programme!$K$7:$L$94,MATCH($K11&amp;".1",Programme!$K$7:$K$94,0),2),"")&amp;IFERROR(INDEX(Programme!$K$7:$L$94,MATCH($K11&amp;".2",Programme!$K$7:$K$94,0),2),"")&amp;IFERROR(INDEX(Programme!$K$7:$L$94,MATCH($K11&amp;".3",Programme!$K$7:$K$94,0),2),"")&amp;IFERROR(INDEX(Programme!$K$7:$L$94,MATCH($K11&amp;".4",Programme!$K$7:$K$94,0),2),"")&amp;IFERROR(INDEX(Programme!$K$7:$L$94,MATCH($K11&amp;".5",Programme!$K$7:$K$94,0),2),"")&amp;IFERROR(INDEX(Programme!$K$7:$L$94,MATCH($K11&amp;".6",Programme!$K$7:$K$94,0),2),"")</f>
        <v/>
      </c>
      <c r="S11" s="1504"/>
      <c r="T11" s="1504"/>
      <c r="U11" s="1504"/>
      <c r="V11" s="1504"/>
      <c r="W11" s="1504"/>
      <c r="X11" s="1504"/>
      <c r="Y11" s="1512"/>
    </row>
    <row r="12" spans="1:25" ht="16.5" customHeight="1" x14ac:dyDescent="0.25">
      <c r="A12" s="528" t="s">
        <v>70</v>
      </c>
      <c r="B12" s="529"/>
      <c r="C12" s="529"/>
      <c r="D12" s="529"/>
      <c r="E12" s="529"/>
      <c r="F12" s="529"/>
      <c r="G12" s="529"/>
      <c r="H12" s="529"/>
      <c r="I12" s="529"/>
      <c r="J12" s="529"/>
      <c r="K12" s="530"/>
      <c r="L12" s="531"/>
      <c r="M12" s="532"/>
      <c r="N12" s="533" t="s">
        <v>72</v>
      </c>
      <c r="O12" s="534"/>
      <c r="P12" s="534"/>
      <c r="Q12" s="534"/>
      <c r="R12" s="534"/>
      <c r="S12" s="534"/>
      <c r="T12" s="534"/>
      <c r="U12" s="534"/>
      <c r="V12" s="534"/>
      <c r="W12" s="534"/>
      <c r="X12" s="534"/>
      <c r="Y12" s="535"/>
    </row>
    <row r="13" spans="1:25" ht="30.75" customHeight="1" x14ac:dyDescent="0.25">
      <c r="A13" s="1553" t="s">
        <v>879</v>
      </c>
      <c r="B13" s="1553"/>
      <c r="C13" s="1553"/>
      <c r="D13" s="1553"/>
      <c r="E13" s="1553"/>
      <c r="F13" s="1553"/>
      <c r="G13" s="1553"/>
      <c r="H13" s="1553"/>
      <c r="I13" s="1553"/>
      <c r="J13" s="1553"/>
      <c r="K13" s="1553"/>
      <c r="L13" s="1553"/>
      <c r="M13" s="1553"/>
      <c r="N13" s="1553" t="s">
        <v>880</v>
      </c>
      <c r="O13" s="1553"/>
      <c r="P13" s="1553"/>
      <c r="Q13" s="1553"/>
      <c r="R13" s="1553"/>
      <c r="S13" s="1553"/>
      <c r="T13" s="1553"/>
      <c r="U13" s="1553"/>
      <c r="V13" s="1553"/>
      <c r="W13" s="1553"/>
      <c r="X13" s="1553"/>
      <c r="Y13" s="1553"/>
    </row>
    <row r="14" spans="1:25" ht="30.75" customHeight="1" x14ac:dyDescent="0.25">
      <c r="A14" s="1553"/>
      <c r="B14" s="1553"/>
      <c r="C14" s="1553"/>
      <c r="D14" s="1553"/>
      <c r="E14" s="1553"/>
      <c r="F14" s="1553"/>
      <c r="G14" s="1553"/>
      <c r="H14" s="1553"/>
      <c r="I14" s="1553"/>
      <c r="J14" s="1553"/>
      <c r="K14" s="1553"/>
      <c r="L14" s="1553"/>
      <c r="M14" s="1553"/>
      <c r="N14" s="1553"/>
      <c r="O14" s="1553"/>
      <c r="P14" s="1553"/>
      <c r="Q14" s="1553"/>
      <c r="R14" s="1553"/>
      <c r="S14" s="1553"/>
      <c r="T14" s="1553"/>
      <c r="U14" s="1553"/>
      <c r="V14" s="1553"/>
      <c r="W14" s="1553"/>
      <c r="X14" s="1553"/>
      <c r="Y14" s="1553"/>
    </row>
    <row r="15" spans="1:25" ht="16.5" customHeight="1" x14ac:dyDescent="0.25">
      <c r="A15" s="548" t="s">
        <v>382</v>
      </c>
      <c r="B15" s="549"/>
      <c r="C15" s="550"/>
      <c r="D15" s="550"/>
      <c r="E15" s="550"/>
      <c r="F15" s="550"/>
      <c r="G15" s="550"/>
      <c r="H15" s="550"/>
      <c r="I15" s="550"/>
      <c r="J15" s="550"/>
      <c r="K15" s="551"/>
      <c r="L15" s="552"/>
      <c r="M15" s="553"/>
      <c r="N15" s="554" t="s">
        <v>383</v>
      </c>
      <c r="O15" s="555"/>
      <c r="P15" s="555"/>
      <c r="Q15" s="555"/>
      <c r="R15" s="555"/>
      <c r="S15" s="555"/>
      <c r="T15" s="555"/>
      <c r="U15" s="555"/>
      <c r="V15" s="555"/>
      <c r="W15" s="555"/>
      <c r="X15" s="555"/>
      <c r="Y15" s="556"/>
    </row>
    <row r="16" spans="1:25" ht="30" customHeight="1" thickBot="1" x14ac:dyDescent="0.3">
      <c r="A16" s="1550" t="s">
        <v>881</v>
      </c>
      <c r="B16" s="1550"/>
      <c r="C16" s="1550"/>
      <c r="D16" s="1550"/>
      <c r="E16" s="1550"/>
      <c r="F16" s="1550"/>
      <c r="G16" s="1550"/>
      <c r="H16" s="1550"/>
      <c r="I16" s="1550"/>
      <c r="J16" s="1550"/>
      <c r="K16" s="1550"/>
      <c r="L16" s="1550"/>
      <c r="M16" s="1550"/>
      <c r="N16" s="1550" t="s">
        <v>882</v>
      </c>
      <c r="O16" s="1550"/>
      <c r="P16" s="1550"/>
      <c r="Q16" s="1550"/>
      <c r="R16" s="1550"/>
      <c r="S16" s="1550"/>
      <c r="T16" s="1550"/>
      <c r="U16" s="1550"/>
      <c r="V16" s="1550"/>
      <c r="W16" s="1550"/>
      <c r="X16" s="1550"/>
      <c r="Y16" s="1550"/>
    </row>
    <row r="17" spans="1:25" ht="30" customHeight="1" thickBot="1" x14ac:dyDescent="0.3">
      <c r="A17" s="1550"/>
      <c r="B17" s="1550"/>
      <c r="C17" s="1550"/>
      <c r="D17" s="1550"/>
      <c r="E17" s="1550"/>
      <c r="F17" s="1550"/>
      <c r="G17" s="1550"/>
      <c r="H17" s="1550"/>
      <c r="I17" s="1550"/>
      <c r="J17" s="1550"/>
      <c r="K17" s="1550"/>
      <c r="L17" s="1550"/>
      <c r="M17" s="1550"/>
      <c r="N17" s="1550"/>
      <c r="O17" s="1550"/>
      <c r="P17" s="1550"/>
      <c r="Q17" s="1550"/>
      <c r="R17" s="1550"/>
      <c r="S17" s="1550"/>
      <c r="T17" s="1550"/>
      <c r="U17" s="1550"/>
      <c r="V17" s="1550"/>
      <c r="W17" s="1550"/>
      <c r="X17" s="1550"/>
      <c r="Y17" s="1550"/>
    </row>
    <row r="18" spans="1:25" ht="27" customHeight="1" x14ac:dyDescent="0.25">
      <c r="A18" s="538" t="s">
        <v>73</v>
      </c>
      <c r="B18" s="534"/>
      <c r="C18" s="534"/>
      <c r="D18" s="534"/>
      <c r="E18" s="534"/>
      <c r="F18" s="1552" t="s">
        <v>884</v>
      </c>
      <c r="G18" s="1552"/>
      <c r="H18" s="1552"/>
      <c r="I18" s="1552"/>
      <c r="J18" s="1552"/>
      <c r="K18" s="1552"/>
      <c r="L18" s="1552"/>
      <c r="M18" s="1552"/>
      <c r="N18" s="1520" t="s">
        <v>388</v>
      </c>
      <c r="O18" s="1521"/>
      <c r="P18" s="1521"/>
      <c r="Q18" s="1521"/>
      <c r="R18" s="1551" t="s">
        <v>883</v>
      </c>
      <c r="S18" s="1551"/>
      <c r="T18" s="1551"/>
      <c r="U18" s="1551"/>
      <c r="V18" s="1541"/>
      <c r="W18" s="1541"/>
      <c r="X18" s="1541"/>
      <c r="Y18" s="1542"/>
    </row>
    <row r="19" spans="1:25" ht="15.75" thickBot="1" x14ac:dyDescent="0.3">
      <c r="A19" s="547" t="s">
        <v>473</v>
      </c>
      <c r="B19" s="539"/>
      <c r="C19" s="539"/>
      <c r="D19" s="539"/>
      <c r="E19" s="539"/>
      <c r="F19" s="539"/>
      <c r="G19" s="539"/>
      <c r="H19" s="540"/>
      <c r="I19" s="540"/>
      <c r="J19" s="540"/>
      <c r="K19" s="541"/>
      <c r="L19" s="541"/>
      <c r="M19" s="542"/>
      <c r="N19" s="1522"/>
      <c r="O19" s="1523"/>
      <c r="P19" s="1523"/>
      <c r="Q19" s="1523"/>
      <c r="R19" s="1529"/>
      <c r="S19" s="1529"/>
      <c r="T19" s="1529"/>
      <c r="U19" s="1529"/>
      <c r="V19" s="1518"/>
      <c r="W19" s="1518"/>
      <c r="X19" s="1518"/>
      <c r="Y19" s="1519"/>
    </row>
    <row r="20" spans="1:25" x14ac:dyDescent="0.25">
      <c r="A20" s="543"/>
      <c r="B20" s="537"/>
      <c r="C20" s="537"/>
      <c r="D20" s="537"/>
      <c r="E20" s="537"/>
      <c r="F20" s="537"/>
      <c r="G20" s="537"/>
      <c r="H20" s="536"/>
      <c r="I20" s="536"/>
      <c r="J20" s="536"/>
      <c r="K20" s="544"/>
      <c r="L20" s="544"/>
      <c r="M20" s="544"/>
      <c r="N20" s="544"/>
      <c r="O20" s="545"/>
      <c r="P20" s="545"/>
      <c r="Q20" s="545"/>
      <c r="R20" s="545"/>
      <c r="S20" s="545"/>
      <c r="T20" s="545"/>
      <c r="U20" s="545"/>
      <c r="V20" s="545"/>
      <c r="W20" s="545"/>
      <c r="X20" s="545"/>
      <c r="Y20" s="545"/>
    </row>
    <row r="21" spans="1:25" ht="15.75" x14ac:dyDescent="0.25">
      <c r="A21" s="1537" t="s">
        <v>74</v>
      </c>
      <c r="B21" s="1537"/>
      <c r="C21" s="1537"/>
      <c r="D21" s="1537"/>
      <c r="E21" s="1537"/>
      <c r="F21" s="1537"/>
      <c r="G21" s="1537"/>
      <c r="H21" s="1537"/>
      <c r="I21" s="1537"/>
      <c r="J21" s="1537"/>
      <c r="K21" s="1537"/>
      <c r="L21" s="1537"/>
      <c r="M21" s="1537"/>
      <c r="N21" s="1537"/>
      <c r="O21" s="1537"/>
      <c r="P21" s="1537"/>
      <c r="Q21" s="1537"/>
      <c r="R21" s="1537"/>
      <c r="S21" s="1537"/>
      <c r="T21" s="1537"/>
      <c r="U21" s="1537"/>
      <c r="V21" s="1537"/>
      <c r="W21" s="1537"/>
      <c r="X21" s="1537"/>
      <c r="Y21" s="1537"/>
    </row>
    <row r="22" spans="1:25" x14ac:dyDescent="0.25">
      <c r="A22" s="546"/>
      <c r="B22" s="527"/>
      <c r="C22" s="1517" t="s">
        <v>75</v>
      </c>
      <c r="D22" s="1515"/>
      <c r="E22" s="1515"/>
      <c r="F22" s="1515"/>
      <c r="G22" s="1515"/>
      <c r="H22" s="1515"/>
      <c r="I22" s="1515"/>
      <c r="J22" s="1515"/>
      <c r="K22" s="1516"/>
      <c r="L22" s="1515" t="s">
        <v>76</v>
      </c>
      <c r="M22" s="1515"/>
      <c r="N22" s="1515"/>
      <c r="O22" s="1515"/>
      <c r="P22" s="1515"/>
      <c r="Q22" s="1515"/>
      <c r="R22" s="1516"/>
      <c r="S22" s="1517" t="s">
        <v>77</v>
      </c>
      <c r="T22" s="1515"/>
      <c r="U22" s="1515"/>
      <c r="V22" s="1515"/>
      <c r="W22" s="1515"/>
      <c r="X22" s="1515"/>
      <c r="Y22" s="1516"/>
    </row>
    <row r="23" spans="1:25" ht="33.75" customHeight="1" x14ac:dyDescent="0.25">
      <c r="A23" s="1497" t="s">
        <v>78</v>
      </c>
      <c r="B23" s="1524"/>
      <c r="C23" s="1547" t="s">
        <v>885</v>
      </c>
      <c r="D23" s="1548"/>
      <c r="E23" s="1548"/>
      <c r="F23" s="1548"/>
      <c r="G23" s="1548"/>
      <c r="H23" s="1548"/>
      <c r="I23" s="1548"/>
      <c r="J23" s="1548"/>
      <c r="K23" s="1548"/>
      <c r="L23" s="1549" t="s">
        <v>886</v>
      </c>
      <c r="M23" s="1549"/>
      <c r="N23" s="1549"/>
      <c r="O23" s="1549"/>
      <c r="P23" s="1549"/>
      <c r="Q23" s="1549"/>
      <c r="R23" s="1549"/>
      <c r="S23" s="1548" t="s">
        <v>887</v>
      </c>
      <c r="T23" s="1548"/>
      <c r="U23" s="1548"/>
      <c r="V23" s="1548"/>
      <c r="W23" s="1548"/>
      <c r="X23" s="1548"/>
      <c r="Y23" s="1548"/>
    </row>
    <row r="24" spans="1:25" ht="69" customHeight="1" x14ac:dyDescent="0.25">
      <c r="A24" s="1495" t="s">
        <v>79</v>
      </c>
      <c r="B24" s="1496"/>
      <c r="C24" s="1547" t="s">
        <v>958</v>
      </c>
      <c r="D24" s="1548"/>
      <c r="E24" s="1548"/>
      <c r="F24" s="1548"/>
      <c r="G24" s="1548"/>
      <c r="H24" s="1548"/>
      <c r="I24" s="1548"/>
      <c r="J24" s="1548"/>
      <c r="K24" s="1548"/>
      <c r="L24" s="1548" t="s">
        <v>888</v>
      </c>
      <c r="M24" s="1548"/>
      <c r="N24" s="1548"/>
      <c r="O24" s="1548"/>
      <c r="P24" s="1548"/>
      <c r="Q24" s="1548"/>
      <c r="R24" s="1548"/>
      <c r="S24" s="1548" t="s">
        <v>889</v>
      </c>
      <c r="T24" s="1548"/>
      <c r="U24" s="1548"/>
      <c r="V24" s="1548"/>
      <c r="W24" s="1548"/>
      <c r="X24" s="1548"/>
      <c r="Y24" s="1548"/>
    </row>
    <row r="25" spans="1:25" ht="76.5" customHeight="1" x14ac:dyDescent="0.25">
      <c r="A25" s="1497" t="s">
        <v>81</v>
      </c>
      <c r="B25" s="1498"/>
      <c r="C25" s="1547" t="s">
        <v>959</v>
      </c>
      <c r="D25" s="1548"/>
      <c r="E25" s="1548"/>
      <c r="F25" s="1548"/>
      <c r="G25" s="1548"/>
      <c r="H25" s="1548"/>
      <c r="I25" s="1548"/>
      <c r="J25" s="1548"/>
      <c r="K25" s="1548"/>
      <c r="L25" s="1547" t="s">
        <v>960</v>
      </c>
      <c r="M25" s="1548"/>
      <c r="N25" s="1548"/>
      <c r="O25" s="1548"/>
      <c r="P25" s="1548"/>
      <c r="Q25" s="1548"/>
      <c r="R25" s="1548"/>
      <c r="S25" s="1547" t="s">
        <v>961</v>
      </c>
      <c r="T25" s="1548"/>
      <c r="U25" s="1548"/>
      <c r="V25" s="1548"/>
      <c r="W25" s="1548"/>
      <c r="X25" s="1548"/>
      <c r="Y25" s="1548"/>
    </row>
    <row r="26" spans="1:25" ht="45" customHeight="1" x14ac:dyDescent="0.25">
      <c r="A26" s="1497" t="s">
        <v>80</v>
      </c>
      <c r="B26" s="1498"/>
      <c r="C26" s="1547" t="s">
        <v>962</v>
      </c>
      <c r="D26" s="1548"/>
      <c r="E26" s="1548"/>
      <c r="F26" s="1548"/>
      <c r="G26" s="1548"/>
      <c r="H26" s="1548"/>
      <c r="I26" s="1548"/>
      <c r="J26" s="1548"/>
      <c r="K26" s="1548"/>
      <c r="L26" s="1548" t="s">
        <v>890</v>
      </c>
      <c r="M26" s="1548"/>
      <c r="N26" s="1548"/>
      <c r="O26" s="1548"/>
      <c r="P26" s="1548"/>
      <c r="Q26" s="1548"/>
      <c r="R26" s="1548"/>
      <c r="S26" s="1548" t="s">
        <v>891</v>
      </c>
      <c r="T26" s="1548"/>
      <c r="U26" s="1548"/>
      <c r="V26" s="1548"/>
      <c r="W26" s="1548"/>
      <c r="X26" s="1548"/>
      <c r="Y26" s="1548"/>
    </row>
    <row r="27" spans="1:25" ht="45" customHeight="1" x14ac:dyDescent="0.25">
      <c r="A27" s="1495" t="s">
        <v>341</v>
      </c>
      <c r="B27" s="1496"/>
      <c r="C27" s="1547" t="s">
        <v>963</v>
      </c>
      <c r="D27" s="1548"/>
      <c r="E27" s="1548"/>
      <c r="F27" s="1548"/>
      <c r="G27" s="1548"/>
      <c r="H27" s="1548"/>
      <c r="I27" s="1548"/>
      <c r="J27" s="1548"/>
      <c r="K27" s="1548"/>
      <c r="L27" s="1548" t="s">
        <v>892</v>
      </c>
      <c r="M27" s="1548"/>
      <c r="N27" s="1548"/>
      <c r="O27" s="1548"/>
      <c r="P27" s="1548"/>
      <c r="Q27" s="1548"/>
      <c r="R27" s="1548"/>
      <c r="S27" s="1548" t="s">
        <v>893</v>
      </c>
      <c r="T27" s="1548"/>
      <c r="U27" s="1548"/>
      <c r="V27" s="1548"/>
      <c r="W27" s="1548"/>
      <c r="X27" s="1548"/>
      <c r="Y27" s="1548"/>
    </row>
    <row r="30" spans="1:25" x14ac:dyDescent="0.25">
      <c r="D30" s="4"/>
    </row>
    <row r="32" spans="1:25" x14ac:dyDescent="0.25">
      <c r="I32" s="12"/>
      <c r="J32" s="12"/>
      <c r="K32" s="12"/>
    </row>
    <row r="33" spans="9:11" ht="15.75" x14ac:dyDescent="0.25">
      <c r="I33" s="13"/>
      <c r="J33" s="14"/>
      <c r="K33" s="5"/>
    </row>
    <row r="34" spans="9:11" x14ac:dyDescent="0.25">
      <c r="I34" s="12"/>
      <c r="J34" s="5"/>
    </row>
    <row r="35" spans="9:11" x14ac:dyDescent="0.25">
      <c r="I35" s="12"/>
    </row>
  </sheetData>
  <mergeCells count="57">
    <mergeCell ref="A21:Y21"/>
    <mergeCell ref="L5:Q5"/>
    <mergeCell ref="R5:Y5"/>
    <mergeCell ref="A1:A2"/>
    <mergeCell ref="B2:M2"/>
    <mergeCell ref="B4:J4"/>
    <mergeCell ref="L4:Q4"/>
    <mergeCell ref="R4:Y4"/>
    <mergeCell ref="B11:J11"/>
    <mergeCell ref="L11:Q11"/>
    <mergeCell ref="R11:Y11"/>
    <mergeCell ref="B6:J6"/>
    <mergeCell ref="L6:Q6"/>
    <mergeCell ref="R6:Y6"/>
    <mergeCell ref="L7:Q7"/>
    <mergeCell ref="R7:Y7"/>
    <mergeCell ref="B8:J8"/>
    <mergeCell ref="L8:Q8"/>
    <mergeCell ref="R8:Y8"/>
    <mergeCell ref="L9:Q9"/>
    <mergeCell ref="R9:Y9"/>
    <mergeCell ref="B10:J10"/>
    <mergeCell ref="L10:Q10"/>
    <mergeCell ref="R10:Y10"/>
    <mergeCell ref="A13:M14"/>
    <mergeCell ref="N13:Y14"/>
    <mergeCell ref="A16:M17"/>
    <mergeCell ref="N16:Y17"/>
    <mergeCell ref="N18:Q19"/>
    <mergeCell ref="R18:U18"/>
    <mergeCell ref="V18:Y18"/>
    <mergeCell ref="R19:U19"/>
    <mergeCell ref="V19:Y19"/>
    <mergeCell ref="F18:M18"/>
    <mergeCell ref="C22:K22"/>
    <mergeCell ref="L22:R22"/>
    <mergeCell ref="S22:Y22"/>
    <mergeCell ref="A23:B23"/>
    <mergeCell ref="C23:K23"/>
    <mergeCell ref="L23:R23"/>
    <mergeCell ref="S23:Y23"/>
    <mergeCell ref="A24:B24"/>
    <mergeCell ref="C24:K24"/>
    <mergeCell ref="L24:R24"/>
    <mergeCell ref="S24:Y24"/>
    <mergeCell ref="A25:B25"/>
    <mergeCell ref="C25:K25"/>
    <mergeCell ref="L25:R25"/>
    <mergeCell ref="S25:Y25"/>
    <mergeCell ref="A26:B26"/>
    <mergeCell ref="C26:K26"/>
    <mergeCell ref="L26:R26"/>
    <mergeCell ref="S26:Y26"/>
    <mergeCell ref="A27:B27"/>
    <mergeCell ref="C27:K27"/>
    <mergeCell ref="L27:R27"/>
    <mergeCell ref="S27:Y27"/>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Y35"/>
  <sheetViews>
    <sheetView topLeftCell="A16" zoomScale="85" zoomScaleNormal="85" workbookViewId="0">
      <selection activeCell="F19" sqref="F19:M19"/>
    </sheetView>
  </sheetViews>
  <sheetFormatPr baseColWidth="10" defaultRowHeight="15" x14ac:dyDescent="0.25"/>
  <cols>
    <col min="1" max="1" width="7.28515625" style="284" customWidth="1"/>
    <col min="2" max="10" width="6.5703125" style="284" customWidth="1"/>
    <col min="11" max="11" width="9.140625" style="284" customWidth="1"/>
    <col min="12" max="17" width="8.28515625" style="284" customWidth="1"/>
    <col min="18" max="25" width="8.5703125" style="284" customWidth="1"/>
    <col min="26" max="31" width="4.7109375" style="284" customWidth="1"/>
    <col min="32" max="16384" width="11.42578125" style="284"/>
  </cols>
  <sheetData>
    <row r="1" spans="1:25" ht="18" customHeight="1" x14ac:dyDescent="0.25">
      <c r="A1" s="1499" t="s">
        <v>487</v>
      </c>
      <c r="B1" s="291" t="s">
        <v>42</v>
      </c>
      <c r="C1" s="292"/>
      <c r="D1" s="292"/>
      <c r="E1" s="292"/>
      <c r="F1" s="292"/>
      <c r="G1" s="292"/>
      <c r="H1" s="292"/>
      <c r="I1" s="292"/>
      <c r="J1" s="292"/>
      <c r="K1" s="292"/>
      <c r="L1" s="292"/>
      <c r="M1" s="293"/>
      <c r="N1" s="299" t="s">
        <v>381</v>
      </c>
      <c r="O1" s="294"/>
      <c r="P1" s="294"/>
      <c r="Q1" s="294"/>
      <c r="R1" s="294"/>
      <c r="S1" s="294"/>
      <c r="T1" s="294"/>
      <c r="U1" s="294"/>
      <c r="V1" s="294"/>
      <c r="W1" s="294"/>
      <c r="X1" s="294"/>
      <c r="Y1" s="295"/>
    </row>
    <row r="2" spans="1:25" ht="20.25" customHeight="1" thickBot="1" x14ac:dyDescent="0.3">
      <c r="A2" s="1500"/>
      <c r="B2" s="1501" t="str">
        <f>INDEX(Problématiques_compétences!$A$3:$D$118,QUOTIENT(MATCH(A1,Problématiques_compétences!$D$3:$D$118,0),8)*8+2,1)</f>
        <v>5) Découvrir son environnement</v>
      </c>
      <c r="C2" s="1502"/>
      <c r="D2" s="1502"/>
      <c r="E2" s="1502"/>
      <c r="F2" s="1502"/>
      <c r="G2" s="1502"/>
      <c r="H2" s="1502"/>
      <c r="I2" s="1502"/>
      <c r="J2" s="1502"/>
      <c r="K2" s="1502"/>
      <c r="L2" s="1502"/>
      <c r="M2" s="1503"/>
      <c r="N2" s="296" t="str">
        <f>INDEX(Problématiques_compétences!$B$3:$D$118,MATCH(A1,Problématiques_compétences!$D$3:$D$118,0),1)</f>
        <v>Comment rendre une vue aérienne interactive ?</v>
      </c>
      <c r="O2" s="297"/>
      <c r="P2" s="297"/>
      <c r="Q2" s="297"/>
      <c r="R2" s="297"/>
      <c r="S2" s="297"/>
      <c r="T2" s="297"/>
      <c r="U2" s="297"/>
      <c r="V2" s="297"/>
      <c r="W2" s="297"/>
      <c r="X2" s="297"/>
      <c r="Y2" s="298"/>
    </row>
    <row r="3" spans="1:25" ht="15.75" customHeight="1" x14ac:dyDescent="0.25">
      <c r="A3" s="291" t="s">
        <v>55</v>
      </c>
      <c r="B3" s="300"/>
      <c r="C3" s="300"/>
      <c r="D3" s="300"/>
      <c r="E3" s="301"/>
      <c r="F3" s="300"/>
      <c r="G3" s="300"/>
      <c r="H3" s="301"/>
      <c r="I3" s="300"/>
      <c r="J3" s="300"/>
      <c r="K3" s="302" t="s">
        <v>71</v>
      </c>
      <c r="L3" s="303"/>
      <c r="M3" s="303"/>
      <c r="N3" s="303"/>
      <c r="O3" s="300"/>
      <c r="P3" s="300"/>
      <c r="Q3" s="300"/>
      <c r="R3" s="304" t="s">
        <v>350</v>
      </c>
      <c r="S3" s="300"/>
      <c r="T3" s="300"/>
      <c r="U3" s="300"/>
      <c r="V3" s="300"/>
      <c r="W3" s="300"/>
      <c r="X3" s="300"/>
      <c r="Y3" s="305"/>
    </row>
    <row r="4" spans="1:25" ht="32.25" customHeight="1" x14ac:dyDescent="0.25">
      <c r="A4" s="311" t="str">
        <f t="array" aca="1" ref="A4" ca="1">IFERROR(INDEX(Problématiques_compétences!$F$2:$AK$2,SMALL(IF(INDIRECT("Problématiques_compétences!F"&amp;MATCH($A$1,Problématiques_compétences!$D$1:$D$118,0)):INDIRECT("Problématiques_compétences!AK"&amp;MATCH($A$1,Problématiques_compétences!$D$1:$D$118,0))="x",COLUMN(Problématiques_compétences!$F$1:$AK$1)-5,""),ROW()-3)),"")</f>
        <v>CT 2.5</v>
      </c>
      <c r="B4" s="1508" t="str">
        <f ca="1">INDEX(Programme!$B$4:$C$46,MATCH(A4,Programme!$B$4:$B$46,0),2)</f>
        <v>► Imaginer des solutions en réponse au besoin.</v>
      </c>
      <c r="C4" s="1508"/>
      <c r="D4" s="1508"/>
      <c r="E4" s="1508"/>
      <c r="F4" s="1508"/>
      <c r="G4" s="1508"/>
      <c r="H4" s="1508"/>
      <c r="I4" s="1508"/>
      <c r="J4" s="1508"/>
      <c r="K4" s="306" t="str">
        <f t="array" aca="1" ref="K4" ca="1">INDEX(Programme!$B$3:$G$46,MATCH($A$4,Programme!$B$3:$B$46,0),SMALL(IF(INDIRECT("Programme!D"&amp;MATCH($A$4,Programme!$B$1:$B$46,0)):INDIRECT("Programme!G"&amp;MATCH($A$4,Programme!$B$1:$B$46,0))&lt;&gt;"",COLUMN(Programme!$D$3:$G$3)-1),ROW()-3))</f>
        <v>DIC.1.5</v>
      </c>
      <c r="L4" s="1504" t="str">
        <f ca="1">IFERROR(INDEX(Programme!$I$7:$J$94,MATCH($K4,Programme!$I$7:$I$94,0),2),"")</f>
        <v>Imaginer des solutions pour produire des objets et des éléments de programmes informatiques en réponse au besoin.</v>
      </c>
      <c r="M4" s="1504"/>
      <c r="N4" s="1504"/>
      <c r="O4" s="1504"/>
      <c r="P4" s="1504"/>
      <c r="Q4" s="1505"/>
      <c r="R4" s="1511" t="str">
        <f ca="1">IFERROR(INDEX(Programme!$K$7:$L$94,MATCH($K4&amp;".1",Programme!$K$7:$K$94,0),2),"")&amp;IFERROR(INDEX(Programme!$K$7:$L$94,MATCH($K4&amp;".2",Programme!$K$7:$K$94,0),2),"")&amp;IFERROR(INDEX(Programme!$K$7:$L$94,MATCH($K4&amp;".3",Programme!$K$7:$K$94,0),2),"")&amp;IFERROR(INDEX(Programme!$K$7:$L$94,MATCH($K4&amp;".4",Programme!$K$7:$K$94,0),2),"")&amp;IFERROR(INDEX(Programme!$K$7:$L$94,MATCH($K4&amp;".5",Programme!$K$7:$K$94,0),2),"")&amp;IFERROR(INDEX(Programme!$K$7:$L$94,MATCH($K4&amp;".6",Programme!$K$7:$K$94,0),2),"")</f>
        <v>Design. Innovation et créativité. Veille. Représentation de solutions (croquis, schémas, algorithmes). Réalité augmentée. Objets connectés.</v>
      </c>
      <c r="S4" s="1504"/>
      <c r="T4" s="1504"/>
      <c r="U4" s="1504"/>
      <c r="V4" s="1504"/>
      <c r="W4" s="1504"/>
      <c r="X4" s="1504"/>
      <c r="Y4" s="1512"/>
    </row>
    <row r="5" spans="1:25" ht="32.25" customHeight="1" x14ac:dyDescent="0.25">
      <c r="A5" s="307"/>
      <c r="B5" s="308"/>
      <c r="C5" s="308"/>
      <c r="D5" s="308"/>
      <c r="E5" s="309"/>
      <c r="F5" s="309"/>
      <c r="G5" s="309"/>
      <c r="H5" s="309"/>
      <c r="I5" s="309"/>
      <c r="J5" s="309"/>
      <c r="K5" s="310" t="str">
        <f t="array" aca="1" ref="K5" ca="1">IFERROR(INDEX(Programme!$B$3:$G$46,MATCH($A$4,Programme!$B$3:$B$46,0),SMALL(IF(INDIRECT("Programme!D"&amp;MATCH($A$4,Programme!$B$1:$B$46,0)):INDIRECT("Programme!G"&amp;MATCH($A$4,Programme!$B$1:$B$46,0))&lt;&gt;"",COLUMN(Programme!$D$3:$G$3)-1),ROW()-3)),"")</f>
        <v/>
      </c>
      <c r="L5" s="1506" t="str">
        <f ca="1">IFERROR(INDEX(Programme!$I$7:$J$94,MATCH($K5,Programme!$I$7:$I$94,0),2),"")</f>
        <v/>
      </c>
      <c r="M5" s="1506"/>
      <c r="N5" s="1506"/>
      <c r="O5" s="1506"/>
      <c r="P5" s="1506"/>
      <c r="Q5" s="1507"/>
      <c r="R5" s="1513" t="str">
        <f ca="1">IFERROR(INDEX(Programme!$K$7:$L$94,MATCH($K5&amp;".1",Programme!$K$7:$K$94,0),2),"")&amp;IFERROR(INDEX(Programme!$K$7:$L$94,MATCH($K5&amp;".2",Programme!$K$7:$K$94,0),2),"")&amp;IFERROR(INDEX(Programme!$K$7:$L$94,MATCH($K5&amp;".3",Programme!$K$7:$K$94,0),2),"")&amp;IFERROR(INDEX(Programme!$K$7:$L$94,MATCH($K5&amp;".4",Programme!$K$7:$K$94,0),2),"")&amp;IFERROR(INDEX(Programme!$K$7:$L$94,MATCH($K5&amp;".5",Programme!$K$7:$K$94,0),2),"")&amp;IFERROR(INDEX(Programme!$K$7:$L$94,MATCH($K5&amp;".6",Programme!$K$7:$K$94,0),2),"")</f>
        <v/>
      </c>
      <c r="S5" s="1506"/>
      <c r="T5" s="1506"/>
      <c r="U5" s="1506"/>
      <c r="V5" s="1506"/>
      <c r="W5" s="1506"/>
      <c r="X5" s="1506"/>
      <c r="Y5" s="1514"/>
    </row>
    <row r="6" spans="1:25" ht="32.25" customHeight="1" x14ac:dyDescent="0.25">
      <c r="A6" s="311" t="str">
        <f t="array" aca="1" ref="A6" ca="1">IFERROR(INDEX(Problématiques_compétences!$F$2:$AK$2,SMALL(IF(INDIRECT("Problématiques_compétences!F"&amp;MATCH($A$1,Problématiques_compétences!$D$1:$D$118,0)):INDIRECT("Problématiques_compétences!AK"&amp;MATCH($A$1,Problématiques_compétences!$D$1:$D$118,0))="x",COLUMN(Problématiques_compétences!$F$1:$AK$1)-5,""),ROW()-4)),"")</f>
        <v>CT 2.6</v>
      </c>
      <c r="B6" s="1508" t="str">
        <f ca="1">IFERROR(INDEX(Programme!$B$4:$C$46,MATCH(A6,Programme!$B$4:$B$46,0),2),"")</f>
        <v>► Réaliser, de manière collaborative, le prototype de tout ou partie d’un objet pour valider une solution.</v>
      </c>
      <c r="C6" s="1508"/>
      <c r="D6" s="1508"/>
      <c r="E6" s="1508"/>
      <c r="F6" s="1508"/>
      <c r="G6" s="1508"/>
      <c r="H6" s="1508"/>
      <c r="I6" s="1508"/>
      <c r="J6" s="1508"/>
      <c r="K6" s="306" t="str">
        <f t="array" aca="1" ref="K6" ca="1">IFERROR(INDEX(Programme!$B$3:$G$46,MATCH($A$6,Programme!$B$3:$B$46,0),SMALL(IF(INDIRECT("Programme!D"&amp;MATCH($A$6,Programme!$B$1:$B$46,0)):INDIRECT("Programme!G"&amp;MATCH($A$6,Programme!$B$1:$B$46,0))&lt;&gt;"",COLUMN(Programme!$D$3:$G$3)-1),ROW()-5)),"")</f>
        <v>DIC.2.1</v>
      </c>
      <c r="L6" s="1504" t="str">
        <f ca="1">IFERROR(INDEX(Programme!$I$7:$J$94,MATCH($K6,Programme!$I$7:$I$94,0),2),"")</f>
        <v>Réaliser, de manière collaborative, le prototype d’un objet pour valider une solution.</v>
      </c>
      <c r="M6" s="1504"/>
      <c r="N6" s="1504"/>
      <c r="O6" s="1504"/>
      <c r="P6" s="1504"/>
      <c r="Q6" s="1505"/>
      <c r="R6" s="1511" t="str">
        <f ca="1">IFERROR(INDEX(Programme!$K$7:$L$94,MATCH($K6&amp;".1",Programme!$K$7:$K$94,0),2),"")&amp;IFERROR(INDEX(Programme!$K$7:$L$94,MATCH($K6&amp;".2",Programme!$K$7:$K$94,0),2),"")&amp;IFERROR(INDEX(Programme!$K$7:$L$94,MATCH($K6&amp;".3",Programme!$K$7:$K$94,0),2),"")&amp;IFERROR(INDEX(Programme!$K$7:$L$94,MATCH($K6&amp;".4",Programme!$K$7:$K$94,0),2),"")&amp;IFERROR(INDEX(Programme!$K$7:$L$94,MATCH($K6&amp;".5",Programme!$K$7:$K$94,0),2),"")&amp;IFERROR(INDEX(Programme!$K$7:$L$94,MATCH($K6&amp;".6",Programme!$K$7:$K$94,0),2),"")</f>
        <v>Prototypage rapide de structures et de circuits de commande à partir de cartes standard.</v>
      </c>
      <c r="S6" s="1504"/>
      <c r="T6" s="1504"/>
      <c r="U6" s="1504"/>
      <c r="V6" s="1504"/>
      <c r="W6" s="1504"/>
      <c r="X6" s="1504"/>
      <c r="Y6" s="1512"/>
    </row>
    <row r="7" spans="1:25" ht="32.25" customHeight="1" x14ac:dyDescent="0.25">
      <c r="A7" s="312"/>
      <c r="B7" s="314"/>
      <c r="C7" s="314"/>
      <c r="D7" s="314"/>
      <c r="E7" s="314"/>
      <c r="F7" s="314"/>
      <c r="G7" s="314"/>
      <c r="H7" s="314"/>
      <c r="I7" s="314"/>
      <c r="J7" s="314"/>
      <c r="K7" s="310" t="str">
        <f t="array" aca="1" ref="K7" ca="1">IFERROR(INDEX(Programme!$B$3:$G$46,MATCH($A$6,Programme!$B$3:$B$46,0),SMALL(IF(INDIRECT("Programme!D"&amp;MATCH($A$6,Programme!$B$1:$B$46,0)):INDIRECT("Programme!G"&amp;MATCH($A$6,Programme!$B$1:$B$46,0))&lt;&gt;"",COLUMN(Programme!$D$3:$G$3)-1),ROW()-5)),"")</f>
        <v>MSOST.1.1</v>
      </c>
      <c r="L7" s="1506" t="str">
        <f ca="1">IFERROR(INDEX(Programme!$I$7:$J$94,MATCH($K7,Programme!$I$7:$I$94,0),2),"")</f>
        <v>Respecter une procédure de travail garantissant un résultat en respectant les règles de sécurité et d’utilisation des outils mis à disposition.</v>
      </c>
      <c r="M7" s="1506"/>
      <c r="N7" s="1506"/>
      <c r="O7" s="1506"/>
      <c r="P7" s="1506"/>
      <c r="Q7" s="1507"/>
      <c r="R7" s="1513" t="str">
        <f ca="1">IFERROR(INDEX(Programme!$K$7:$L$94,MATCH($K7&amp;".1",Programme!$K$7:$K$94,0),2),"")&amp;IFERROR(INDEX(Programme!$K$7:$L$94,MATCH($K7&amp;".2",Programme!$K$7:$K$94,0),2),"")&amp;IFERROR(INDEX(Programme!$K$7:$L$94,MATCH($K7&amp;".3",Programme!$K$7:$K$94,0),2),"")&amp;IFERROR(INDEX(Programme!$K$7:$L$94,MATCH($K7&amp;".4",Programme!$K$7:$K$94,0),2),"")&amp;IFERROR(INDEX(Programme!$K$7:$L$94,MATCH($K7&amp;".5",Programme!$K$7:$K$94,0),2),"")&amp;IFERROR(INDEX(Programme!$K$7:$L$94,MATCH($K7&amp;".6",Programme!$K$7:$K$94,0),2),"")</f>
        <v>Procédures, protocoles. Ergonomie.</v>
      </c>
      <c r="S7" s="1506"/>
      <c r="T7" s="1506"/>
      <c r="U7" s="1506"/>
      <c r="V7" s="1506"/>
      <c r="W7" s="1506"/>
      <c r="X7" s="1506"/>
      <c r="Y7" s="1514"/>
    </row>
    <row r="8" spans="1:25" ht="32.25" customHeight="1" x14ac:dyDescent="0.25">
      <c r="A8" s="311" t="str">
        <f t="array" aca="1" ref="A8" ca="1">IFERROR(INDEX(Problématiques_compétences!$F$2:$AK$2,SMALL(IF(INDIRECT("Problématiques_compétences!F"&amp;MATCH($A$1,Problématiques_compétences!$D$1:$D$118,0)):INDIRECT("Problématiques_compétences!AK"&amp;MATCH($A$1,Problématiques_compétences!$D$1:$D$118,0))="x",COLUMN(Problématiques_compétences!$F$1:$AK$1)-5,""),ROW()-5)),"")</f>
        <v>CT 2.7</v>
      </c>
      <c r="B8" s="1508" t="str">
        <f ca="1">IFERROR(INDEX(Programme!$B$4:$C$46,MATCH(A8,Programme!$B$4:$B$46,0),2),"")</f>
        <v>► Imaginer, concevoir et programmer des applications informatiques nomades.</v>
      </c>
      <c r="C8" s="1508"/>
      <c r="D8" s="1508"/>
      <c r="E8" s="1508"/>
      <c r="F8" s="1508"/>
      <c r="G8" s="1508"/>
      <c r="H8" s="1508"/>
      <c r="I8" s="1508"/>
      <c r="J8" s="1508"/>
      <c r="K8" s="306" t="str">
        <f t="array" aca="1" ref="K8" ca="1">IFERROR(INDEX(Programme!$B$3:$G$46,MATCH($A$8,Programme!$B$3:$B$46,0),SMALL(IF(INDIRECT("Programme!D"&amp;MATCH($A$8,Programme!$B$1:$B$46,0)):INDIRECT("Programme!G"&amp;MATCH($A$8,Programme!$B$1:$B$46,0))&lt;&gt;"",COLUMN(Programme!$D$3:$G$3)-1),ROW()-7)),"")</f>
        <v>DIC.1.5</v>
      </c>
      <c r="L8" s="1504" t="str">
        <f ca="1">IFERROR(INDEX(Programme!$I$7:$J$94,MATCH($K8,Programme!$I$7:$I$94,0),2),"")</f>
        <v>Imaginer des solutions pour produire des objets et des éléments de programmes informatiques en réponse au besoin.</v>
      </c>
      <c r="M8" s="1504"/>
      <c r="N8" s="1504"/>
      <c r="O8" s="1504"/>
      <c r="P8" s="1504"/>
      <c r="Q8" s="1505"/>
      <c r="R8" s="1511" t="str">
        <f ca="1">IFERROR(INDEX(Programme!$K$7:$L$94,MATCH($K8&amp;".1",Programme!$K$7:$K$94,0),2),"")&amp;IFERROR(INDEX(Programme!$K$7:$L$94,MATCH($K8&amp;".2",Programme!$K$7:$K$94,0),2),"")&amp;IFERROR(INDEX(Programme!$K$7:$L$94,MATCH($K8&amp;".3",Programme!$K$7:$K$94,0),2),"")&amp;IFERROR(INDEX(Programme!$K$7:$L$94,MATCH($K8&amp;".4",Programme!$K$7:$K$94,0),2),"")&amp;IFERROR(INDEX(Programme!$K$7:$L$94,MATCH($K8&amp;".5",Programme!$K$7:$K$94,0),2),"")&amp;IFERROR(INDEX(Programme!$K$7:$L$94,MATCH($K8&amp;".6",Programme!$K$7:$K$94,0),2),"")</f>
        <v>Design. Innovation et créativité. Veille. Représentation de solutions (croquis, schémas, algorithmes). Réalité augmentée. Objets connectés.</v>
      </c>
      <c r="S8" s="1504"/>
      <c r="T8" s="1504"/>
      <c r="U8" s="1504"/>
      <c r="V8" s="1504"/>
      <c r="W8" s="1504"/>
      <c r="X8" s="1504"/>
      <c r="Y8" s="1512"/>
    </row>
    <row r="9" spans="1:25" ht="32.25" customHeight="1" x14ac:dyDescent="0.25">
      <c r="A9" s="313"/>
      <c r="B9" s="315"/>
      <c r="C9" s="315"/>
      <c r="D9" s="315"/>
      <c r="E9" s="315"/>
      <c r="F9" s="315"/>
      <c r="G9" s="315"/>
      <c r="H9" s="315"/>
      <c r="I9" s="315"/>
      <c r="J9" s="315"/>
      <c r="K9" s="310" t="str">
        <f t="array" aca="1" ref="K9" ca="1">IFERROR(INDEX(Programme!$B$3:$G$46,MATCH($A$8,Programme!$B$3:$B$46,0),SMALL(IF(INDIRECT("Programme!D"&amp;MATCH($A$8,Programme!$B$1:$B$46,0)):INDIRECT("Programme!G"&amp;MATCH($A$8,Programme!$B$1:$B$46,0))&lt;&gt;"",COLUMN(Programme!$D$3:$G$3)-1),ROW()-7)),"")</f>
        <v>IP.2.2</v>
      </c>
      <c r="L9" s="1506" t="str">
        <f ca="1">IFERROR(INDEX(Programme!$I$7:$J$94,MATCH($K9,Programme!$I$7:$I$94,0),2),"")</f>
        <v>Écrire, mettre au point (tester, corriger) et exécuter un programme commandant un système réel et vérifier le comportement attendu.</v>
      </c>
      <c r="M9" s="1506"/>
      <c r="N9" s="1506"/>
      <c r="O9" s="1506"/>
      <c r="P9" s="1506"/>
      <c r="Q9" s="1507"/>
      <c r="R9" s="1513" t="str">
        <f ca="1">IFERROR(INDEX(Programme!$K$7:$L$94,MATCH($K9&amp;".1",Programme!$K$7:$K$94,0),2),"")&amp;IFERROR(INDEX(Programme!$K$7:$L$94,MATCH($K9&amp;".2",Programme!$K$7:$K$94,0),2),"")&amp;IFERROR(INDEX(Programme!$K$7:$L$94,MATCH($K9&amp;".3",Programme!$K$7:$K$94,0),2),"")&amp;IFERROR(INDEX(Programme!$K$7:$L$94,MATCH($K9&amp;".4",Programme!$K$7:$K$94,0),2),"")&amp;IFERROR(INDEX(Programme!$K$7:$L$94,MATCH($K9&amp;".5",Programme!$K$7:$K$94,0),2),"")&amp;IFERROR(INDEX(Programme!$K$7:$L$94,MATCH($K9&amp;".6",Programme!$K$7:$K$94,0),2),"")</f>
        <v/>
      </c>
      <c r="S9" s="1506"/>
      <c r="T9" s="1506"/>
      <c r="U9" s="1506"/>
      <c r="V9" s="1506"/>
      <c r="W9" s="1506"/>
      <c r="X9" s="1506"/>
      <c r="Y9" s="1514"/>
    </row>
    <row r="10" spans="1:25" ht="32.25" customHeight="1" x14ac:dyDescent="0.25">
      <c r="A10" s="311" t="str">
        <f t="array" aca="1" ref="A10" ca="1">IFERROR(INDEX(Problématiques_compétences!$F$2:$AK$2,SMALL(IF(INDIRECT("Problématiques_compétences!F"&amp;MATCH($A$1,Problématiques_compétences!$D$1:$D$118,0)):INDIRECT("Problématiques_compétences!AK"&amp;MATCH($A$1,Problématiques_compétences!$D$1:$D$118,0))="x",COLUMN(Problématiques_compétences!$F$1:$AK$1)-5,""),ROW()-6)),"")</f>
        <v>CT 4.2</v>
      </c>
      <c r="B10" s="1508" t="str">
        <f ca="1">IFERROR(INDEX(Programme!$B$4:$C$46,MATCH(A10,Programme!$B$4:$B$46,0),2),"")</f>
        <v>► Appliquer les principes élémentaires de l’algorithmique et du codage à la résolution d’un problème simple.</v>
      </c>
      <c r="C10" s="1508"/>
      <c r="D10" s="1508"/>
      <c r="E10" s="1508"/>
      <c r="F10" s="1508"/>
      <c r="G10" s="1508"/>
      <c r="H10" s="1508"/>
      <c r="I10" s="1508"/>
      <c r="J10" s="1508"/>
      <c r="K10" s="306" t="str">
        <f t="array" aca="1" ref="K10" ca="1">IFERROR(INDEX(Programme!$B$3:$G$46,MATCH($A$10,Programme!$B$3:$B$46,0),SMALL(IF(INDIRECT("Programme!D"&amp;MATCH($A$10,Programme!$B$1:$B$46,0)):INDIRECT("Programme!G"&amp;MATCH($A$10,Programme!$B$1:$B$46,0))&lt;&gt;"",COLUMN(Programme!$D$3:$G$3)-1),ROW()-9)),"")</f>
        <v>IP.2.3</v>
      </c>
      <c r="L10" s="1504" t="str">
        <f ca="1">IFERROR(INDEX(Programme!$I$7:$J$94,MATCH($K10,Programme!$I$7:$I$94,0),2),"")</f>
        <v>Écrire un programme dans lequel des actions sont déclenchées par des événements extérieurs.</v>
      </c>
      <c r="M10" s="1504"/>
      <c r="N10" s="1504"/>
      <c r="O10" s="1504"/>
      <c r="P10" s="1504"/>
      <c r="Q10" s="1505"/>
      <c r="R10" s="1511" t="str">
        <f ca="1">IFERROR(INDEX(Programme!$K$7:$L$94,MATCH($K10&amp;".1",Programme!$K$7:$K$94,0),2),"")&amp;IFERROR(INDEX(Programme!$K$7:$L$94,MATCH($K10&amp;".2",Programme!$K$7:$K$94,0),2),"")&amp;IFERROR(INDEX(Programme!$K$7:$L$94,MATCH($K10&amp;".3",Programme!$K$7:$K$94,0),2),"")&amp;IFERROR(INDEX(Programme!$K$7:$L$94,MATCH($K10&amp;".4",Programme!$K$7:$K$94,0),2),"")&amp;IFERROR(INDEX(Programme!$K$7:$L$94,MATCH($K10&amp;".5",Programme!$K$7:$K$94,0),2),"")&amp;IFERROR(INDEX(Programme!$K$7:$L$94,MATCH($K10&amp;".6",Programme!$K$7:$K$94,0),2),"")</f>
        <v>Notions d’algorithme et de programme. Notion de variable informatique. Déclenchement d'une action par un événement, séquences d'instructions, boucles, instructions conditionnelles. Systèmes embarqués. Forme et transmission du signal. Capteur, actionneur, interface.</v>
      </c>
      <c r="S10" s="1504"/>
      <c r="T10" s="1504"/>
      <c r="U10" s="1504"/>
      <c r="V10" s="1504"/>
      <c r="W10" s="1504"/>
      <c r="X10" s="1504"/>
      <c r="Y10" s="1512"/>
    </row>
    <row r="11" spans="1:25" ht="32.25" customHeight="1" thickBot="1" x14ac:dyDescent="0.3">
      <c r="A11" s="311"/>
      <c r="B11" s="1508"/>
      <c r="C11" s="1508"/>
      <c r="D11" s="1508"/>
      <c r="E11" s="1508"/>
      <c r="F11" s="1508"/>
      <c r="G11" s="1508"/>
      <c r="H11" s="1508"/>
      <c r="I11" s="1508"/>
      <c r="J11" s="1508"/>
      <c r="K11" s="306" t="str">
        <f t="array" aca="1" ref="K11" ca="1">IFERROR(INDEX(Programme!$B$3:$G$46,MATCH($A$10,Programme!$B$3:$B$46,0),SMALL(IF(INDIRECT("Programme!D"&amp;MATCH($A$10,Programme!$B$1:$B$46,0)):INDIRECT("Programme!G"&amp;MATCH($A$10,Programme!$B$1:$B$46,0))&lt;&gt;"",COLUMN(Programme!$D$3:$G$3)-1),ROW()-9)),"")</f>
        <v/>
      </c>
      <c r="L11" s="1504" t="str">
        <f ca="1">IFERROR(INDEX(Programme!$I$7:$J$94,MATCH($K11,Programme!$I$7:$I$94,0),2),"")</f>
        <v/>
      </c>
      <c r="M11" s="1504"/>
      <c r="N11" s="1509"/>
      <c r="O11" s="1509"/>
      <c r="P11" s="1509"/>
      <c r="Q11" s="1510"/>
      <c r="R11" s="1511" t="str">
        <f ca="1">IFERROR(INDEX(Programme!$K$7:$L$94,MATCH($K11&amp;".1",Programme!$K$7:$K$94,0),2),"")&amp;IFERROR(INDEX(Programme!$K$7:$L$94,MATCH($K11&amp;".2",Programme!$K$7:$K$94,0),2),"")&amp;IFERROR(INDEX(Programme!$K$7:$L$94,MATCH($K11&amp;".3",Programme!$K$7:$K$94,0),2),"")&amp;IFERROR(INDEX(Programme!$K$7:$L$94,MATCH($K11&amp;".4",Programme!$K$7:$K$94,0),2),"")&amp;IFERROR(INDEX(Programme!$K$7:$L$94,MATCH($K11&amp;".5",Programme!$K$7:$K$94,0),2),"")&amp;IFERROR(INDEX(Programme!$K$7:$L$94,MATCH($K11&amp;".6",Programme!$K$7:$K$94,0),2),"")</f>
        <v/>
      </c>
      <c r="S11" s="1504"/>
      <c r="T11" s="1504"/>
      <c r="U11" s="1504"/>
      <c r="V11" s="1504"/>
      <c r="W11" s="1504"/>
      <c r="X11" s="1504"/>
      <c r="Y11" s="1512"/>
    </row>
    <row r="12" spans="1:25" ht="16.5" customHeight="1" x14ac:dyDescent="0.25">
      <c r="A12" s="558" t="s">
        <v>70</v>
      </c>
      <c r="B12" s="559"/>
      <c r="C12" s="559"/>
      <c r="D12" s="559"/>
      <c r="E12" s="559"/>
      <c r="F12" s="559"/>
      <c r="G12" s="559"/>
      <c r="H12" s="559"/>
      <c r="I12" s="559"/>
      <c r="J12" s="559"/>
      <c r="K12" s="560"/>
      <c r="L12" s="561"/>
      <c r="M12" s="562"/>
      <c r="N12" s="563" t="s">
        <v>72</v>
      </c>
      <c r="O12" s="564"/>
      <c r="P12" s="564"/>
      <c r="Q12" s="564"/>
      <c r="R12" s="564"/>
      <c r="S12" s="564"/>
      <c r="T12" s="564"/>
      <c r="U12" s="564"/>
      <c r="V12" s="564"/>
      <c r="W12" s="564"/>
      <c r="X12" s="564"/>
      <c r="Y12" s="565"/>
    </row>
    <row r="13" spans="1:25" ht="30.75" customHeight="1" x14ac:dyDescent="0.25">
      <c r="A13" s="1531" t="s">
        <v>848</v>
      </c>
      <c r="B13" s="1532"/>
      <c r="C13" s="1532"/>
      <c r="D13" s="1532"/>
      <c r="E13" s="1532"/>
      <c r="F13" s="1532"/>
      <c r="G13" s="1532"/>
      <c r="H13" s="1532"/>
      <c r="I13" s="1532"/>
      <c r="J13" s="1532"/>
      <c r="K13" s="1532"/>
      <c r="L13" s="1532"/>
      <c r="M13" s="1533"/>
      <c r="N13" s="1525" t="s">
        <v>964</v>
      </c>
      <c r="O13" s="1526"/>
      <c r="P13" s="1526"/>
      <c r="Q13" s="1526"/>
      <c r="R13" s="1526"/>
      <c r="S13" s="1526"/>
      <c r="T13" s="1526"/>
      <c r="U13" s="1526"/>
      <c r="V13" s="1526"/>
      <c r="W13" s="1526"/>
      <c r="X13" s="1526"/>
      <c r="Y13" s="1527"/>
    </row>
    <row r="14" spans="1:25" ht="81.75" customHeight="1" x14ac:dyDescent="0.25">
      <c r="A14" s="1534"/>
      <c r="B14" s="1535"/>
      <c r="C14" s="1535"/>
      <c r="D14" s="1535"/>
      <c r="E14" s="1535"/>
      <c r="F14" s="1535"/>
      <c r="G14" s="1535"/>
      <c r="H14" s="1535"/>
      <c r="I14" s="1535"/>
      <c r="J14" s="1535"/>
      <c r="K14" s="1535"/>
      <c r="L14" s="1535"/>
      <c r="M14" s="1536"/>
      <c r="N14" s="1538"/>
      <c r="O14" s="1539"/>
      <c r="P14" s="1539"/>
      <c r="Q14" s="1539"/>
      <c r="R14" s="1539"/>
      <c r="S14" s="1539"/>
      <c r="T14" s="1539"/>
      <c r="U14" s="1539"/>
      <c r="V14" s="1539"/>
      <c r="W14" s="1539"/>
      <c r="X14" s="1539"/>
      <c r="Y14" s="1540"/>
    </row>
    <row r="15" spans="1:25" ht="16.5" customHeight="1" x14ac:dyDescent="0.25">
      <c r="A15" s="566" t="s">
        <v>382</v>
      </c>
      <c r="B15" s="567"/>
      <c r="C15" s="568"/>
      <c r="D15" s="568"/>
      <c r="E15" s="568"/>
      <c r="F15" s="568"/>
      <c r="G15" s="568"/>
      <c r="H15" s="568"/>
      <c r="I15" s="568"/>
      <c r="J15" s="568"/>
      <c r="K15" s="569"/>
      <c r="L15" s="570"/>
      <c r="M15" s="571"/>
      <c r="N15" s="572" t="s">
        <v>383</v>
      </c>
      <c r="O15" s="573"/>
      <c r="P15" s="573"/>
      <c r="Q15" s="573"/>
      <c r="R15" s="573"/>
      <c r="S15" s="573"/>
      <c r="T15" s="573"/>
      <c r="U15" s="573"/>
      <c r="V15" s="573"/>
      <c r="W15" s="573"/>
      <c r="X15" s="573"/>
      <c r="Y15" s="574"/>
    </row>
    <row r="16" spans="1:25" ht="30" customHeight="1" x14ac:dyDescent="0.25">
      <c r="A16" s="1525" t="s">
        <v>965</v>
      </c>
      <c r="B16" s="1526"/>
      <c r="C16" s="1526"/>
      <c r="D16" s="1526"/>
      <c r="E16" s="1526"/>
      <c r="F16" s="1526"/>
      <c r="G16" s="1526"/>
      <c r="H16" s="1526"/>
      <c r="I16" s="1526"/>
      <c r="J16" s="1526"/>
      <c r="K16" s="1526"/>
      <c r="L16" s="1526"/>
      <c r="M16" s="1527"/>
      <c r="N16" s="1525"/>
      <c r="O16" s="1526"/>
      <c r="P16" s="1526"/>
      <c r="Q16" s="1526"/>
      <c r="R16" s="1526"/>
      <c r="S16" s="1526"/>
      <c r="T16" s="1526"/>
      <c r="U16" s="1526"/>
      <c r="V16" s="1526"/>
      <c r="W16" s="1526"/>
      <c r="X16" s="1526"/>
      <c r="Y16" s="1527"/>
    </row>
    <row r="17" spans="1:25" ht="30" customHeight="1" thickBot="1" x14ac:dyDescent="0.3">
      <c r="A17" s="1528"/>
      <c r="B17" s="1529"/>
      <c r="C17" s="1529"/>
      <c r="D17" s="1529"/>
      <c r="E17" s="1529"/>
      <c r="F17" s="1529"/>
      <c r="G17" s="1529"/>
      <c r="H17" s="1529"/>
      <c r="I17" s="1529"/>
      <c r="J17" s="1529"/>
      <c r="K17" s="1529"/>
      <c r="L17" s="1529"/>
      <c r="M17" s="1530"/>
      <c r="N17" s="1528"/>
      <c r="O17" s="1529"/>
      <c r="P17" s="1529"/>
      <c r="Q17" s="1529"/>
      <c r="R17" s="1529"/>
      <c r="S17" s="1529"/>
      <c r="T17" s="1529"/>
      <c r="U17" s="1529"/>
      <c r="V17" s="1529"/>
      <c r="W17" s="1529"/>
      <c r="X17" s="1529"/>
      <c r="Y17" s="1530"/>
    </row>
    <row r="18" spans="1:25" ht="54" customHeight="1" x14ac:dyDescent="0.25">
      <c r="A18" s="575" t="s">
        <v>73</v>
      </c>
      <c r="B18" s="564"/>
      <c r="C18" s="564"/>
      <c r="D18" s="564"/>
      <c r="E18" s="564"/>
      <c r="F18" s="1543" t="s">
        <v>805</v>
      </c>
      <c r="G18" s="1543"/>
      <c r="H18" s="1543"/>
      <c r="I18" s="1543"/>
      <c r="J18" s="1543"/>
      <c r="K18" s="1543"/>
      <c r="L18" s="1543"/>
      <c r="M18" s="1544"/>
      <c r="N18" s="1520" t="s">
        <v>388</v>
      </c>
      <c r="O18" s="1521"/>
      <c r="P18" s="1521"/>
      <c r="Q18" s="1521"/>
      <c r="R18" s="1543" t="s">
        <v>597</v>
      </c>
      <c r="S18" s="1543"/>
      <c r="T18" s="1543"/>
      <c r="U18" s="1543"/>
      <c r="V18" s="1543" t="s">
        <v>589</v>
      </c>
      <c r="W18" s="1543"/>
      <c r="X18" s="1543"/>
      <c r="Y18" s="1544"/>
    </row>
    <row r="19" spans="1:25" ht="34.5" customHeight="1" thickBot="1" x14ac:dyDescent="0.3">
      <c r="A19" s="581" t="s">
        <v>473</v>
      </c>
      <c r="B19" s="576"/>
      <c r="C19" s="576"/>
      <c r="D19" s="576"/>
      <c r="E19" s="576"/>
      <c r="F19" s="1545"/>
      <c r="G19" s="1545"/>
      <c r="H19" s="1545"/>
      <c r="I19" s="1545"/>
      <c r="J19" s="1545"/>
      <c r="K19" s="1545"/>
      <c r="L19" s="1545"/>
      <c r="M19" s="1546"/>
      <c r="N19" s="1522"/>
      <c r="O19" s="1523"/>
      <c r="P19" s="1523"/>
      <c r="Q19" s="1523"/>
      <c r="R19" s="1529"/>
      <c r="S19" s="1529"/>
      <c r="T19" s="1529"/>
      <c r="U19" s="1529"/>
      <c r="V19" s="1518"/>
      <c r="W19" s="1518"/>
      <c r="X19" s="1518"/>
      <c r="Y19" s="1519"/>
    </row>
    <row r="20" spans="1:25" x14ac:dyDescent="0.25">
      <c r="A20" s="577"/>
      <c r="B20" s="573"/>
      <c r="C20" s="573"/>
      <c r="D20" s="573"/>
      <c r="E20" s="573"/>
      <c r="F20" s="573"/>
      <c r="G20" s="573"/>
      <c r="H20" s="569"/>
      <c r="I20" s="569"/>
      <c r="J20" s="569"/>
      <c r="K20" s="578"/>
      <c r="L20" s="578"/>
      <c r="M20" s="578"/>
      <c r="N20" s="578"/>
      <c r="O20" s="579"/>
      <c r="P20" s="579"/>
      <c r="Q20" s="579"/>
      <c r="R20" s="579"/>
      <c r="S20" s="579"/>
      <c r="T20" s="579"/>
      <c r="U20" s="579"/>
      <c r="V20" s="579"/>
      <c r="W20" s="579"/>
      <c r="X20" s="579"/>
      <c r="Y20" s="579"/>
    </row>
    <row r="21" spans="1:25" ht="15.75" x14ac:dyDescent="0.25">
      <c r="A21" s="1537" t="s">
        <v>74</v>
      </c>
      <c r="B21" s="1537"/>
      <c r="C21" s="1537"/>
      <c r="D21" s="1537"/>
      <c r="E21" s="1537"/>
      <c r="F21" s="1537"/>
      <c r="G21" s="1537"/>
      <c r="H21" s="1537"/>
      <c r="I21" s="1537"/>
      <c r="J21" s="1537"/>
      <c r="K21" s="1537"/>
      <c r="L21" s="1537"/>
      <c r="M21" s="1537"/>
      <c r="N21" s="1537"/>
      <c r="O21" s="1537"/>
      <c r="P21" s="1537"/>
      <c r="Q21" s="1537"/>
      <c r="R21" s="1537"/>
      <c r="S21" s="1537"/>
      <c r="T21" s="1537"/>
      <c r="U21" s="1537"/>
      <c r="V21" s="1537"/>
      <c r="W21" s="1537"/>
      <c r="X21" s="1537"/>
      <c r="Y21" s="1537"/>
    </row>
    <row r="22" spans="1:25" x14ac:dyDescent="0.25">
      <c r="A22" s="580"/>
      <c r="B22" s="557"/>
      <c r="C22" s="1517" t="s">
        <v>75</v>
      </c>
      <c r="D22" s="1515"/>
      <c r="E22" s="1515"/>
      <c r="F22" s="1515"/>
      <c r="G22" s="1515"/>
      <c r="H22" s="1515"/>
      <c r="I22" s="1515"/>
      <c r="J22" s="1515"/>
      <c r="K22" s="1516"/>
      <c r="L22" s="1515" t="s">
        <v>76</v>
      </c>
      <c r="M22" s="1515"/>
      <c r="N22" s="1515"/>
      <c r="O22" s="1515"/>
      <c r="P22" s="1515"/>
      <c r="Q22" s="1515"/>
      <c r="R22" s="1516"/>
      <c r="S22" s="1517" t="s">
        <v>77</v>
      </c>
      <c r="T22" s="1515"/>
      <c r="U22" s="1515"/>
      <c r="V22" s="1515"/>
      <c r="W22" s="1515"/>
      <c r="X22" s="1515"/>
      <c r="Y22" s="1516"/>
    </row>
    <row r="23" spans="1:25" ht="33.75" customHeight="1" x14ac:dyDescent="0.25">
      <c r="A23" s="1497" t="s">
        <v>78</v>
      </c>
      <c r="B23" s="1524"/>
      <c r="C23" s="1554" t="s">
        <v>590</v>
      </c>
      <c r="D23" s="1555"/>
      <c r="E23" s="1555"/>
      <c r="F23" s="1555"/>
      <c r="G23" s="1555"/>
      <c r="H23" s="1555"/>
      <c r="I23" s="1555"/>
      <c r="J23" s="1555"/>
      <c r="K23" s="1556"/>
      <c r="L23" s="1555" t="s">
        <v>591</v>
      </c>
      <c r="M23" s="1555"/>
      <c r="N23" s="1555"/>
      <c r="O23" s="1555"/>
      <c r="P23" s="1555"/>
      <c r="Q23" s="1555"/>
      <c r="R23" s="1556"/>
      <c r="S23" s="1555" t="s">
        <v>592</v>
      </c>
      <c r="T23" s="1555"/>
      <c r="U23" s="1555"/>
      <c r="V23" s="1555"/>
      <c r="W23" s="1555"/>
      <c r="X23" s="1555"/>
      <c r="Y23" s="1556"/>
    </row>
    <row r="24" spans="1:25" ht="117.75" customHeight="1" x14ac:dyDescent="0.25">
      <c r="A24" s="1495" t="s">
        <v>79</v>
      </c>
      <c r="B24" s="1496"/>
      <c r="C24" s="1554" t="s">
        <v>966</v>
      </c>
      <c r="D24" s="1555"/>
      <c r="E24" s="1555"/>
      <c r="F24" s="1555"/>
      <c r="G24" s="1555"/>
      <c r="H24" s="1555"/>
      <c r="I24" s="1555"/>
      <c r="J24" s="1555"/>
      <c r="K24" s="1556"/>
      <c r="L24" s="1554" t="s">
        <v>967</v>
      </c>
      <c r="M24" s="1555"/>
      <c r="N24" s="1555"/>
      <c r="O24" s="1555"/>
      <c r="P24" s="1555"/>
      <c r="Q24" s="1555"/>
      <c r="R24" s="1556"/>
      <c r="S24" s="1554" t="s">
        <v>968</v>
      </c>
      <c r="T24" s="1555"/>
      <c r="U24" s="1555"/>
      <c r="V24" s="1555"/>
      <c r="W24" s="1555"/>
      <c r="X24" s="1555"/>
      <c r="Y24" s="1556"/>
    </row>
    <row r="25" spans="1:25" ht="45" customHeight="1" x14ac:dyDescent="0.25">
      <c r="A25" s="1497" t="s">
        <v>81</v>
      </c>
      <c r="B25" s="1498"/>
      <c r="C25" s="1554" t="s">
        <v>598</v>
      </c>
      <c r="D25" s="1555"/>
      <c r="E25" s="1555"/>
      <c r="F25" s="1555"/>
      <c r="G25" s="1555"/>
      <c r="H25" s="1555"/>
      <c r="I25" s="1555"/>
      <c r="J25" s="1555"/>
      <c r="K25" s="1556"/>
      <c r="L25" s="1554" t="s">
        <v>969</v>
      </c>
      <c r="M25" s="1555"/>
      <c r="N25" s="1555"/>
      <c r="O25" s="1555"/>
      <c r="P25" s="1555"/>
      <c r="Q25" s="1555"/>
      <c r="R25" s="1556"/>
      <c r="S25" s="1554" t="s">
        <v>970</v>
      </c>
      <c r="T25" s="1555"/>
      <c r="U25" s="1555"/>
      <c r="V25" s="1555"/>
      <c r="W25" s="1555"/>
      <c r="X25" s="1555"/>
      <c r="Y25" s="1556"/>
    </row>
    <row r="26" spans="1:25" ht="45" customHeight="1" x14ac:dyDescent="0.25">
      <c r="A26" s="1497" t="s">
        <v>80</v>
      </c>
      <c r="B26" s="1498"/>
      <c r="C26" s="1554" t="s">
        <v>971</v>
      </c>
      <c r="D26" s="1555"/>
      <c r="E26" s="1555"/>
      <c r="F26" s="1555"/>
      <c r="G26" s="1555"/>
      <c r="H26" s="1555"/>
      <c r="I26" s="1555"/>
      <c r="J26" s="1555"/>
      <c r="K26" s="1556"/>
      <c r="L26" s="1554" t="s">
        <v>593</v>
      </c>
      <c r="M26" s="1555"/>
      <c r="N26" s="1555"/>
      <c r="O26" s="1555"/>
      <c r="P26" s="1555"/>
      <c r="Q26" s="1555"/>
      <c r="R26" s="1556"/>
      <c r="S26" s="1554" t="s">
        <v>594</v>
      </c>
      <c r="T26" s="1555"/>
      <c r="U26" s="1555"/>
      <c r="V26" s="1555"/>
      <c r="W26" s="1555"/>
      <c r="X26" s="1555"/>
      <c r="Y26" s="1556"/>
    </row>
    <row r="27" spans="1:25" ht="45" customHeight="1" x14ac:dyDescent="0.25">
      <c r="A27" s="1495" t="s">
        <v>341</v>
      </c>
      <c r="B27" s="1496"/>
      <c r="C27" s="1554"/>
      <c r="D27" s="1555"/>
      <c r="E27" s="1555"/>
      <c r="F27" s="1555"/>
      <c r="G27" s="1555"/>
      <c r="H27" s="1555"/>
      <c r="I27" s="1555"/>
      <c r="J27" s="1555"/>
      <c r="K27" s="1556"/>
      <c r="L27" s="1554" t="s">
        <v>595</v>
      </c>
      <c r="M27" s="1555"/>
      <c r="N27" s="1555"/>
      <c r="O27" s="1555"/>
      <c r="P27" s="1555"/>
      <c r="Q27" s="1555"/>
      <c r="R27" s="1556"/>
      <c r="S27" s="1554" t="s">
        <v>596</v>
      </c>
      <c r="T27" s="1555"/>
      <c r="U27" s="1555"/>
      <c r="V27" s="1555"/>
      <c r="W27" s="1555"/>
      <c r="X27" s="1555"/>
      <c r="Y27" s="1556"/>
    </row>
    <row r="30" spans="1:25" x14ac:dyDescent="0.25">
      <c r="D30" s="4"/>
    </row>
    <row r="32" spans="1:25" x14ac:dyDescent="0.25">
      <c r="I32" s="12"/>
      <c r="J32" s="12"/>
      <c r="K32" s="12"/>
    </row>
    <row r="33" spans="9:11" ht="15.75" x14ac:dyDescent="0.25">
      <c r="I33" s="13"/>
      <c r="J33" s="14"/>
      <c r="K33" s="5"/>
    </row>
    <row r="34" spans="9:11" x14ac:dyDescent="0.25">
      <c r="I34" s="12"/>
      <c r="J34" s="5"/>
    </row>
    <row r="35" spans="9:11" x14ac:dyDescent="0.25">
      <c r="I35" s="12"/>
    </row>
  </sheetData>
  <mergeCells count="58">
    <mergeCell ref="C23:K23"/>
    <mergeCell ref="L23:R23"/>
    <mergeCell ref="S23:Y23"/>
    <mergeCell ref="A21:Y21"/>
    <mergeCell ref="C22:K22"/>
    <mergeCell ref="L22:R22"/>
    <mergeCell ref="S22:Y22"/>
    <mergeCell ref="A23:B23"/>
    <mergeCell ref="A13:M14"/>
    <mergeCell ref="N13:Y14"/>
    <mergeCell ref="A16:M17"/>
    <mergeCell ref="N16:Y17"/>
    <mergeCell ref="N18:Q19"/>
    <mergeCell ref="F18:M18"/>
    <mergeCell ref="R18:U18"/>
    <mergeCell ref="V18:Y18"/>
    <mergeCell ref="F19:M19"/>
    <mergeCell ref="R19:U19"/>
    <mergeCell ref="V19:Y19"/>
    <mergeCell ref="L5:Q5"/>
    <mergeCell ref="R5:Y5"/>
    <mergeCell ref="A1:A2"/>
    <mergeCell ref="B2:M2"/>
    <mergeCell ref="B4:J4"/>
    <mergeCell ref="L4:Q4"/>
    <mergeCell ref="R4:Y4"/>
    <mergeCell ref="B11:J11"/>
    <mergeCell ref="L11:Q11"/>
    <mergeCell ref="R11:Y11"/>
    <mergeCell ref="B6:J6"/>
    <mergeCell ref="L6:Q6"/>
    <mergeCell ref="R6:Y6"/>
    <mergeCell ref="L7:Q7"/>
    <mergeCell ref="R7:Y7"/>
    <mergeCell ref="B8:J8"/>
    <mergeCell ref="L8:Q8"/>
    <mergeCell ref="R8:Y8"/>
    <mergeCell ref="L9:Q9"/>
    <mergeCell ref="R9:Y9"/>
    <mergeCell ref="B10:J10"/>
    <mergeCell ref="L10:Q10"/>
    <mergeCell ref="R10:Y10"/>
    <mergeCell ref="A24:B24"/>
    <mergeCell ref="C24:K24"/>
    <mergeCell ref="L24:R24"/>
    <mergeCell ref="S24:Y24"/>
    <mergeCell ref="A25:B25"/>
    <mergeCell ref="C25:K25"/>
    <mergeCell ref="L25:R25"/>
    <mergeCell ref="S25:Y25"/>
    <mergeCell ref="A26:B26"/>
    <mergeCell ref="C26:K26"/>
    <mergeCell ref="L26:R26"/>
    <mergeCell ref="S26:Y26"/>
    <mergeCell ref="A27:B27"/>
    <mergeCell ref="C27:K27"/>
    <mergeCell ref="L27:R27"/>
    <mergeCell ref="S27:Y27"/>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Y35"/>
  <sheetViews>
    <sheetView topLeftCell="A20" zoomScale="85" zoomScaleNormal="85" workbookViewId="0">
      <selection activeCell="AB24" sqref="AB24"/>
    </sheetView>
  </sheetViews>
  <sheetFormatPr baseColWidth="10" defaultRowHeight="15" x14ac:dyDescent="0.25"/>
  <cols>
    <col min="1" max="1" width="7.28515625" style="284" customWidth="1"/>
    <col min="2" max="10" width="6.5703125" style="284" customWidth="1"/>
    <col min="11" max="11" width="9.140625" style="284" customWidth="1"/>
    <col min="12" max="17" width="8.28515625" style="284" customWidth="1"/>
    <col min="18" max="25" width="8.5703125" style="284" customWidth="1"/>
    <col min="26" max="31" width="4.7109375" style="284" customWidth="1"/>
    <col min="32" max="16384" width="11.42578125" style="284"/>
  </cols>
  <sheetData>
    <row r="1" spans="1:25" ht="18" customHeight="1" x14ac:dyDescent="0.25">
      <c r="A1" s="1499" t="s">
        <v>488</v>
      </c>
      <c r="B1" s="291" t="s">
        <v>42</v>
      </c>
      <c r="C1" s="292"/>
      <c r="D1" s="292"/>
      <c r="E1" s="292"/>
      <c r="F1" s="292"/>
      <c r="G1" s="292"/>
      <c r="H1" s="292"/>
      <c r="I1" s="292"/>
      <c r="J1" s="292"/>
      <c r="K1" s="292"/>
      <c r="L1" s="292"/>
      <c r="M1" s="293"/>
      <c r="N1" s="299" t="s">
        <v>381</v>
      </c>
      <c r="O1" s="294"/>
      <c r="P1" s="294"/>
      <c r="Q1" s="294"/>
      <c r="R1" s="294"/>
      <c r="S1" s="294"/>
      <c r="T1" s="294"/>
      <c r="U1" s="294"/>
      <c r="V1" s="294"/>
      <c r="W1" s="294"/>
      <c r="X1" s="294"/>
      <c r="Y1" s="295"/>
    </row>
    <row r="2" spans="1:25" ht="20.25" customHeight="1" thickBot="1" x14ac:dyDescent="0.3">
      <c r="A2" s="1500"/>
      <c r="B2" s="1501" t="str">
        <f>INDEX(Problématiques_compétences!$A$3:$D$118,QUOTIENT(MATCH(A1,Problématiques_compétences!$D$3:$D$118,0),8)*8+2,1)</f>
        <v>Projet 1 Aménager un jardin</v>
      </c>
      <c r="C2" s="1502"/>
      <c r="D2" s="1502"/>
      <c r="E2" s="1502"/>
      <c r="F2" s="1502"/>
      <c r="G2" s="1502"/>
      <c r="H2" s="1502"/>
      <c r="I2" s="1502"/>
      <c r="J2" s="1502"/>
      <c r="K2" s="1502"/>
      <c r="L2" s="1502"/>
      <c r="M2" s="1503"/>
      <c r="N2" s="296" t="str">
        <f>INDEX(Problématiques_compétences!$B$3:$D$118,MATCH(A1,Problématiques_compétences!$D$3:$D$118,0),1)</f>
        <v>Recherches de solutions</v>
      </c>
      <c r="O2" s="297"/>
      <c r="P2" s="297"/>
      <c r="Q2" s="297"/>
      <c r="R2" s="297"/>
      <c r="S2" s="297"/>
      <c r="T2" s="297"/>
      <c r="U2" s="297"/>
      <c r="V2" s="297"/>
      <c r="W2" s="297"/>
      <c r="X2" s="297"/>
      <c r="Y2" s="298"/>
    </row>
    <row r="3" spans="1:25" ht="15.75" customHeight="1" x14ac:dyDescent="0.25">
      <c r="A3" s="291" t="s">
        <v>55</v>
      </c>
      <c r="B3" s="300"/>
      <c r="C3" s="300"/>
      <c r="D3" s="300"/>
      <c r="E3" s="301"/>
      <c r="F3" s="300"/>
      <c r="G3" s="300"/>
      <c r="H3" s="301"/>
      <c r="I3" s="300"/>
      <c r="J3" s="300"/>
      <c r="K3" s="302" t="s">
        <v>71</v>
      </c>
      <c r="L3" s="303"/>
      <c r="M3" s="303"/>
      <c r="N3" s="303"/>
      <c r="O3" s="300"/>
      <c r="P3" s="300"/>
      <c r="Q3" s="300"/>
      <c r="R3" s="304" t="s">
        <v>350</v>
      </c>
      <c r="S3" s="300"/>
      <c r="T3" s="300"/>
      <c r="U3" s="300"/>
      <c r="V3" s="300"/>
      <c r="W3" s="300"/>
      <c r="X3" s="300"/>
      <c r="Y3" s="305"/>
    </row>
    <row r="4" spans="1:25" ht="32.25" customHeight="1" x14ac:dyDescent="0.25">
      <c r="A4" s="311" t="str">
        <f t="array" aca="1" ref="A4" ca="1">IFERROR(INDEX(Problématiques_compétences!$F$2:$AK$2,SMALL(IF(INDIRECT("Problématiques_compétences!F"&amp;MATCH($A$1,Problématiques_compétences!$D$1:$D$118,0)):INDIRECT("Problématiques_compétences!AK"&amp;MATCH($A$1,Problématiques_compétences!$D$1:$D$118,0))="x",COLUMN(Problématiques_compétences!$F$1:$AK$1)-5,""),ROW()-3)),"")</f>
        <v>CT 1.4</v>
      </c>
      <c r="B4" s="1508" t="str">
        <f ca="1">INDEX(Programme!$B$4:$C$46,MATCH(A4,Programme!$B$4:$B$46,0),2)</f>
        <v>► Participer à l’organisation et au déroulement de projets.</v>
      </c>
      <c r="C4" s="1508"/>
      <c r="D4" s="1508"/>
      <c r="E4" s="1508"/>
      <c r="F4" s="1508"/>
      <c r="G4" s="1508"/>
      <c r="H4" s="1508"/>
      <c r="I4" s="1508"/>
      <c r="J4" s="1508"/>
      <c r="K4" s="306" t="str">
        <f t="array" aca="1" ref="K4" ca="1">INDEX(Programme!$B$3:$G$46,MATCH($A$4,Programme!$B$3:$B$46,0),SMALL(IF(INDIRECT("Programme!D"&amp;MATCH($A$4,Programme!$B$1:$B$46,0)):INDIRECT("Programme!G"&amp;MATCH($A$4,Programme!$B$1:$B$46,0))&lt;&gt;"",COLUMN(Programme!$D$3:$G$3)-1),ROW()-3))</f>
        <v>DIC.1.4</v>
      </c>
      <c r="L4" s="1504" t="str">
        <f ca="1">IFERROR(INDEX(Programme!$I$7:$J$94,MATCH($K4,Programme!$I$7:$I$94,0),2),"")</f>
        <v>Participer à l’organisation de projets, la définition des rôles, la planification (se projeter et anticiper) et aux revues de projet.</v>
      </c>
      <c r="M4" s="1504"/>
      <c r="N4" s="1504"/>
      <c r="O4" s="1504"/>
      <c r="P4" s="1504"/>
      <c r="Q4" s="1505"/>
      <c r="R4" s="1511" t="str">
        <f ca="1">IFERROR(INDEX(Programme!$K$7:$L$94,MATCH($K4&amp;".1",Programme!$K$7:$K$94,0),2),"")&amp;IFERROR(INDEX(Programme!$K$7:$L$94,MATCH($K4&amp;".2",Programme!$K$7:$K$94,0),2),"")&amp;IFERROR(INDEX(Programme!$K$7:$L$94,MATCH($K4&amp;".3",Programme!$K$7:$K$94,0),2),"")&amp;IFERROR(INDEX(Programme!$K$7:$L$94,MATCH($K4&amp;".4",Programme!$K$7:$K$94,0),2),"")&amp;IFERROR(INDEX(Programme!$K$7:$L$94,MATCH($K4&amp;".5",Programme!$K$7:$K$94,0),2),"")&amp;IFERROR(INDEX(Programme!$K$7:$L$94,MATCH($K4&amp;".6",Programme!$K$7:$K$94,0),2),"")</f>
        <v>Organisation d’un groupe de projet, rôle des participants, planning, revue de projets.</v>
      </c>
      <c r="S4" s="1504"/>
      <c r="T4" s="1504"/>
      <c r="U4" s="1504"/>
      <c r="V4" s="1504"/>
      <c r="W4" s="1504"/>
      <c r="X4" s="1504"/>
      <c r="Y4" s="1512"/>
    </row>
    <row r="5" spans="1:25" ht="32.25" customHeight="1" x14ac:dyDescent="0.25">
      <c r="A5" s="307"/>
      <c r="B5" s="308"/>
      <c r="C5" s="308"/>
      <c r="D5" s="308"/>
      <c r="E5" s="309"/>
      <c r="F5" s="309"/>
      <c r="G5" s="309"/>
      <c r="H5" s="309"/>
      <c r="I5" s="309"/>
      <c r="J5" s="309"/>
      <c r="K5" s="310" t="str">
        <f t="array" aca="1" ref="K5" ca="1">IFERROR(INDEX(Programme!$B$3:$G$46,MATCH($A$4,Programme!$B$3:$B$46,0),SMALL(IF(INDIRECT("Programme!D"&amp;MATCH($A$4,Programme!$B$1:$B$46,0)):INDIRECT("Programme!G"&amp;MATCH($A$4,Programme!$B$1:$B$46,0))&lt;&gt;"",COLUMN(Programme!$D$3:$G$3)-1),ROW()-3)),"")</f>
        <v/>
      </c>
      <c r="L5" s="1506" t="str">
        <f ca="1">IFERROR(INDEX(Programme!$I$7:$J$94,MATCH($K5,Programme!$I$7:$I$94,0),2),"")</f>
        <v/>
      </c>
      <c r="M5" s="1506"/>
      <c r="N5" s="1506"/>
      <c r="O5" s="1506"/>
      <c r="P5" s="1506"/>
      <c r="Q5" s="1507"/>
      <c r="R5" s="1513" t="str">
        <f ca="1">IFERROR(INDEX(Programme!$K$7:$L$94,MATCH($K5&amp;".1",Programme!$K$7:$K$94,0),2),"")&amp;IFERROR(INDEX(Programme!$K$7:$L$94,MATCH($K5&amp;".2",Programme!$K$7:$K$94,0),2),"")&amp;IFERROR(INDEX(Programme!$K$7:$L$94,MATCH($K5&amp;".3",Programme!$K$7:$K$94,0),2),"")&amp;IFERROR(INDEX(Programme!$K$7:$L$94,MATCH($K5&amp;".4",Programme!$K$7:$K$94,0),2),"")&amp;IFERROR(INDEX(Programme!$K$7:$L$94,MATCH($K5&amp;".5",Programme!$K$7:$K$94,0),2),"")&amp;IFERROR(INDEX(Programme!$K$7:$L$94,MATCH($K5&amp;".6",Programme!$K$7:$K$94,0),2),"")</f>
        <v/>
      </c>
      <c r="S5" s="1506"/>
      <c r="T5" s="1506"/>
      <c r="U5" s="1506"/>
      <c r="V5" s="1506"/>
      <c r="W5" s="1506"/>
      <c r="X5" s="1506"/>
      <c r="Y5" s="1514"/>
    </row>
    <row r="6" spans="1:25" ht="32.25" customHeight="1" x14ac:dyDescent="0.25">
      <c r="A6" s="311" t="str">
        <f t="array" aca="1" ref="A6" ca="1">IFERROR(INDEX(Problématiques_compétences!$F$2:$AK$2,SMALL(IF(INDIRECT("Problématiques_compétences!F"&amp;MATCH($A$1,Problématiques_compétences!$D$1:$D$118,0)):INDIRECT("Problématiques_compétences!AK"&amp;MATCH($A$1,Problématiques_compétences!$D$1:$D$118,0))="x",COLUMN(Problématiques_compétences!$F$1:$AK$1)-5,""),ROW()-4)),"")</f>
        <v>CT 2.2</v>
      </c>
      <c r="B6" s="1508" t="str">
        <f ca="1">IFERROR(INDEX(Programme!$B$4:$C$46,MATCH(A6,Programme!$B$4:$B$46,0),2),"")</f>
        <v>► Identifier le(s) matériau(x), les flux d’énergie et d’information dans le cadre d’une production technique sur un objet et décrire les transformations qui s’opèrent.</v>
      </c>
      <c r="C6" s="1508"/>
      <c r="D6" s="1508"/>
      <c r="E6" s="1508"/>
      <c r="F6" s="1508"/>
      <c r="G6" s="1508"/>
      <c r="H6" s="1508"/>
      <c r="I6" s="1508"/>
      <c r="J6" s="1508"/>
      <c r="K6" s="306" t="str">
        <f t="array" aca="1" ref="K6" ca="1">IFERROR(INDEX(Programme!$B$3:$G$46,MATCH($A$6,Programme!$B$3:$B$46,0),SMALL(IF(INDIRECT("Programme!D"&amp;MATCH($A$6,Programme!$B$1:$B$46,0)):INDIRECT("Programme!G"&amp;MATCH($A$6,Programme!$B$1:$B$46,0))&lt;&gt;"",COLUMN(Programme!$D$3:$G$3)-1),ROW()-5)),"")</f>
        <v>MSOST.1.4</v>
      </c>
      <c r="L6" s="1504" t="str">
        <f ca="1">IFERROR(INDEX(Programme!$I$7:$J$94,MATCH($K6,Programme!$I$7:$I$94,0),2),"")</f>
        <v>Identifier le(s) matériau(x), les flux d’énergie et d’information sur un objet et décrire les transformations qui s’opèrent.</v>
      </c>
      <c r="M6" s="1504"/>
      <c r="N6" s="1504"/>
      <c r="O6" s="1504"/>
      <c r="P6" s="1504"/>
      <c r="Q6" s="1505"/>
      <c r="R6" s="1511" t="str">
        <f ca="1">IFERROR(INDEX(Programme!$K$7:$L$94,MATCH($K6&amp;".1",Programme!$K$7:$K$94,0),2),"")&amp;IFERROR(INDEX(Programme!$K$7:$L$94,MATCH($K6&amp;".2",Programme!$K$7:$K$94,0),2),"")&amp;IFERROR(INDEX(Programme!$K$7:$L$94,MATCH($K6&amp;".3",Programme!$K$7:$K$94,0),2),"")&amp;IFERROR(INDEX(Programme!$K$7:$L$94,MATCH($K6&amp;".4",Programme!$K$7:$K$94,0),2),"")&amp;IFERROR(INDEX(Programme!$K$7:$L$94,MATCH($K6&amp;".5",Programme!$K$7:$K$94,0),2),"")&amp;IFERROR(INDEX(Programme!$K$7:$L$94,MATCH($K6&amp;".6",Programme!$K$7:$K$94,0),2),"")</f>
        <v>Familles de matériaux avec leurs principales caractéristiques. Sources d’énergies. Chaîne d’énergie. Chaîne d’information.</v>
      </c>
      <c r="S6" s="1504"/>
      <c r="T6" s="1504"/>
      <c r="U6" s="1504"/>
      <c r="V6" s="1504"/>
      <c r="W6" s="1504"/>
      <c r="X6" s="1504"/>
      <c r="Y6" s="1512"/>
    </row>
    <row r="7" spans="1:25" ht="32.25" customHeight="1" x14ac:dyDescent="0.25">
      <c r="A7" s="312"/>
      <c r="B7" s="314"/>
      <c r="C7" s="314"/>
      <c r="D7" s="314"/>
      <c r="E7" s="314"/>
      <c r="F7" s="314"/>
      <c r="G7" s="314"/>
      <c r="H7" s="314"/>
      <c r="I7" s="314"/>
      <c r="J7" s="314"/>
      <c r="K7" s="310" t="str">
        <f t="array" aca="1" ref="K7" ca="1">IFERROR(INDEX(Programme!$B$3:$G$46,MATCH($A$6,Programme!$B$3:$B$46,0),SMALL(IF(INDIRECT("Programme!D"&amp;MATCH($A$6,Programme!$B$1:$B$46,0)):INDIRECT("Programme!G"&amp;MATCH($A$6,Programme!$B$1:$B$46,0))&lt;&gt;"",COLUMN(Programme!$D$3:$G$3)-1),ROW()-5)),"")</f>
        <v/>
      </c>
      <c r="L7" s="1506" t="str">
        <f ca="1">IFERROR(INDEX(Programme!$I$7:$J$94,MATCH($K7,Programme!$I$7:$I$94,0),2),"")</f>
        <v/>
      </c>
      <c r="M7" s="1506"/>
      <c r="N7" s="1506"/>
      <c r="O7" s="1506"/>
      <c r="P7" s="1506"/>
      <c r="Q7" s="1507"/>
      <c r="R7" s="1513" t="str">
        <f ca="1">IFERROR(INDEX(Programme!$K$7:$L$94,MATCH($K7&amp;".1",Programme!$K$7:$K$94,0),2),"")&amp;IFERROR(INDEX(Programme!$K$7:$L$94,MATCH($K7&amp;".2",Programme!$K$7:$K$94,0),2),"")&amp;IFERROR(INDEX(Programme!$K$7:$L$94,MATCH($K7&amp;".3",Programme!$K$7:$K$94,0),2),"")&amp;IFERROR(INDEX(Programme!$K$7:$L$94,MATCH($K7&amp;".4",Programme!$K$7:$K$94,0),2),"")&amp;IFERROR(INDEX(Programme!$K$7:$L$94,MATCH($K7&amp;".5",Programme!$K$7:$K$94,0),2),"")&amp;IFERROR(INDEX(Programme!$K$7:$L$94,MATCH($K7&amp;".6",Programme!$K$7:$K$94,0),2),"")</f>
        <v/>
      </c>
      <c r="S7" s="1506"/>
      <c r="T7" s="1506"/>
      <c r="U7" s="1506"/>
      <c r="V7" s="1506"/>
      <c r="W7" s="1506"/>
      <c r="X7" s="1506"/>
      <c r="Y7" s="1514"/>
    </row>
    <row r="8" spans="1:25" ht="32.25" customHeight="1" x14ac:dyDescent="0.25">
      <c r="A8" s="311" t="str">
        <f t="array" aca="1" ref="A8" ca="1">IFERROR(INDEX(Problématiques_compétences!$F$2:$AK$2,SMALL(IF(INDIRECT("Problématiques_compétences!F"&amp;MATCH($A$1,Problématiques_compétences!$D$1:$D$118,0)):INDIRECT("Problématiques_compétences!AK"&amp;MATCH($A$1,Problématiques_compétences!$D$1:$D$118,0))="x",COLUMN(Problématiques_compétences!$F$1:$AK$1)-5,""),ROW()-5)),"")</f>
        <v>CT 2.3</v>
      </c>
      <c r="B8" s="1508" t="str">
        <f ca="1">IFERROR(INDEX(Programme!$B$4:$C$46,MATCH(A8,Programme!$B$4:$B$46,0),2),"")</f>
        <v>► S’approprier un cahier des charges.</v>
      </c>
      <c r="C8" s="1508"/>
      <c r="D8" s="1508"/>
      <c r="E8" s="1508"/>
      <c r="F8" s="1508"/>
      <c r="G8" s="1508"/>
      <c r="H8" s="1508"/>
      <c r="I8" s="1508"/>
      <c r="J8" s="1508"/>
      <c r="K8" s="306" t="str">
        <f t="array" aca="1" ref="K8" ca="1">IFERROR(INDEX(Programme!$B$3:$G$46,MATCH($A$8,Programme!$B$3:$B$46,0),SMALL(IF(INDIRECT("Programme!D"&amp;MATCH($A$8,Programme!$B$1:$B$46,0)):INDIRECT("Programme!G"&amp;MATCH($A$8,Programme!$B$1:$B$46,0))&lt;&gt;"",COLUMN(Programme!$D$3:$G$3)-1),ROW()-7)),"")</f>
        <v>DIC.1.2</v>
      </c>
      <c r="L8" s="1504" t="str">
        <f ca="1">IFERROR(INDEX(Programme!$I$7:$J$94,MATCH($K8,Programme!$I$7:$I$94,0),2),"")</f>
        <v>Identifier les conditions, contraintes (normes et règlements) et ressources correspondantes, qualifier et quantifier simplement les performances d’un objet technique existant ou à créer.</v>
      </c>
      <c r="M8" s="1504"/>
      <c r="N8" s="1504"/>
      <c r="O8" s="1504"/>
      <c r="P8" s="1504"/>
      <c r="Q8" s="1505"/>
      <c r="R8" s="1511" t="str">
        <f ca="1">IFERROR(INDEX(Programme!$K$7:$L$94,MATCH($K8&amp;".1",Programme!$K$7:$K$94,0),2),"")&amp;IFERROR(INDEX(Programme!$K$7:$L$94,MATCH($K8&amp;".2",Programme!$K$7:$K$94,0),2),"")&amp;IFERROR(INDEX(Programme!$K$7:$L$94,MATCH($K8&amp;".3",Programme!$K$7:$K$94,0),2),"")&amp;IFERROR(INDEX(Programme!$K$7:$L$94,MATCH($K8&amp;".4",Programme!$K$7:$K$94,0),2),"")&amp;IFERROR(INDEX(Programme!$K$7:$L$94,MATCH($K8&amp;".5",Programme!$K$7:$K$94,0),2),"")&amp;IFERROR(INDEX(Programme!$K$7:$L$94,MATCH($K8&amp;".6",Programme!$K$7:$K$94,0),2),"")</f>
        <v xml:space="preserve">Principaux éléments d’un cahier des charges. </v>
      </c>
      <c r="S8" s="1504"/>
      <c r="T8" s="1504"/>
      <c r="U8" s="1504"/>
      <c r="V8" s="1504"/>
      <c r="W8" s="1504"/>
      <c r="X8" s="1504"/>
      <c r="Y8" s="1512"/>
    </row>
    <row r="9" spans="1:25" ht="32.25" customHeight="1" x14ac:dyDescent="0.25">
      <c r="A9" s="313"/>
      <c r="B9" s="315"/>
      <c r="C9" s="315"/>
      <c r="D9" s="315"/>
      <c r="E9" s="315"/>
      <c r="F9" s="315"/>
      <c r="G9" s="315"/>
      <c r="H9" s="315"/>
      <c r="I9" s="315"/>
      <c r="J9" s="315"/>
      <c r="K9" s="310" t="str">
        <f t="array" aca="1" ref="K9" ca="1">IFERROR(INDEX(Programme!$B$3:$G$46,MATCH($A$8,Programme!$B$3:$B$46,0),SMALL(IF(INDIRECT("Programme!D"&amp;MATCH($A$8,Programme!$B$1:$B$46,0)):INDIRECT("Programme!G"&amp;MATCH($A$8,Programme!$B$1:$B$46,0))&lt;&gt;"",COLUMN(Programme!$D$3:$G$3)-1),ROW()-7)),"")</f>
        <v/>
      </c>
      <c r="L9" s="1506" t="str">
        <f ca="1">IFERROR(INDEX(Programme!$I$7:$J$94,MATCH($K9,Programme!$I$7:$I$94,0),2),"")</f>
        <v/>
      </c>
      <c r="M9" s="1506"/>
      <c r="N9" s="1506"/>
      <c r="O9" s="1506"/>
      <c r="P9" s="1506"/>
      <c r="Q9" s="1507"/>
      <c r="R9" s="1513" t="str">
        <f ca="1">IFERROR(INDEX(Programme!$K$7:$L$94,MATCH($K9&amp;".1",Programme!$K$7:$K$94,0),2),"")&amp;IFERROR(INDEX(Programme!$K$7:$L$94,MATCH($K9&amp;".2",Programme!$K$7:$K$94,0),2),"")&amp;IFERROR(INDEX(Programme!$K$7:$L$94,MATCH($K9&amp;".3",Programme!$K$7:$K$94,0),2),"")&amp;IFERROR(INDEX(Programme!$K$7:$L$94,MATCH($K9&amp;".4",Programme!$K$7:$K$94,0),2),"")&amp;IFERROR(INDEX(Programme!$K$7:$L$94,MATCH($K9&amp;".5",Programme!$K$7:$K$94,0),2),"")&amp;IFERROR(INDEX(Programme!$K$7:$L$94,MATCH($K9&amp;".6",Programme!$K$7:$K$94,0),2),"")</f>
        <v/>
      </c>
      <c r="S9" s="1506"/>
      <c r="T9" s="1506"/>
      <c r="U9" s="1506"/>
      <c r="V9" s="1506"/>
      <c r="W9" s="1506"/>
      <c r="X9" s="1506"/>
      <c r="Y9" s="1514"/>
    </row>
    <row r="10" spans="1:25" ht="32.25" customHeight="1" x14ac:dyDescent="0.25">
      <c r="A10" s="311" t="str">
        <f t="array" aca="1" ref="A10" ca="1">IFERROR(INDEX(Problématiques_compétences!$F$2:$AK$2,SMALL(IF(INDIRECT("Problématiques_compétences!F"&amp;MATCH($A$1,Problématiques_compétences!$D$1:$D$118,0)):INDIRECT("Problématiques_compétences!AK"&amp;MATCH($A$1,Problématiques_compétences!$D$1:$D$118,0))="x",COLUMN(Problématiques_compétences!$F$1:$AK$1)-5,""),ROW()-6)),"")</f>
        <v/>
      </c>
      <c r="B10" s="1508" t="str">
        <f ca="1">IFERROR(INDEX(Programme!$B$4:$C$46,MATCH(A10,Programme!$B$4:$B$46,0),2),"")</f>
        <v/>
      </c>
      <c r="C10" s="1508"/>
      <c r="D10" s="1508"/>
      <c r="E10" s="1508"/>
      <c r="F10" s="1508"/>
      <c r="G10" s="1508"/>
      <c r="H10" s="1508"/>
      <c r="I10" s="1508"/>
      <c r="J10" s="1508"/>
      <c r="K10" s="306" t="str">
        <f t="array" aca="1" ref="K10" ca="1">IFERROR(INDEX(Programme!$B$3:$G$46,MATCH($A$10,Programme!$B$3:$B$46,0),SMALL(IF(INDIRECT("Programme!D"&amp;MATCH($A$10,Programme!$B$1:$B$46,0)):INDIRECT("Programme!G"&amp;MATCH($A$10,Programme!$B$1:$B$46,0))&lt;&gt;"",COLUMN(Programme!$D$3:$G$3)-1),ROW()-9)),"")</f>
        <v/>
      </c>
      <c r="L10" s="1504" t="str">
        <f ca="1">IFERROR(INDEX(Programme!$I$7:$J$94,MATCH($K10,Programme!$I$7:$I$94,0),2),"")</f>
        <v/>
      </c>
      <c r="M10" s="1504"/>
      <c r="N10" s="1504"/>
      <c r="O10" s="1504"/>
      <c r="P10" s="1504"/>
      <c r="Q10" s="1505"/>
      <c r="R10" s="1511" t="str">
        <f ca="1">IFERROR(INDEX(Programme!$K$7:$L$94,MATCH($K10&amp;".1",Programme!$K$7:$K$94,0),2),"")&amp;IFERROR(INDEX(Programme!$K$7:$L$94,MATCH($K10&amp;".2",Programme!$K$7:$K$94,0),2),"")&amp;IFERROR(INDEX(Programme!$K$7:$L$94,MATCH($K10&amp;".3",Programme!$K$7:$K$94,0),2),"")&amp;IFERROR(INDEX(Programme!$K$7:$L$94,MATCH($K10&amp;".4",Programme!$K$7:$K$94,0),2),"")&amp;IFERROR(INDEX(Programme!$K$7:$L$94,MATCH($K10&amp;".5",Programme!$K$7:$K$94,0),2),"")&amp;IFERROR(INDEX(Programme!$K$7:$L$94,MATCH($K10&amp;".6",Programme!$K$7:$K$94,0),2),"")</f>
        <v/>
      </c>
      <c r="S10" s="1504"/>
      <c r="T10" s="1504"/>
      <c r="U10" s="1504"/>
      <c r="V10" s="1504"/>
      <c r="W10" s="1504"/>
      <c r="X10" s="1504"/>
      <c r="Y10" s="1512"/>
    </row>
    <row r="11" spans="1:25" ht="32.25" customHeight="1" thickBot="1" x14ac:dyDescent="0.3">
      <c r="A11" s="311"/>
      <c r="B11" s="1508"/>
      <c r="C11" s="1508"/>
      <c r="D11" s="1508"/>
      <c r="E11" s="1508"/>
      <c r="F11" s="1508"/>
      <c r="G11" s="1508"/>
      <c r="H11" s="1508"/>
      <c r="I11" s="1508"/>
      <c r="J11" s="1508"/>
      <c r="K11" s="306" t="str">
        <f t="array" aca="1" ref="K11" ca="1">IFERROR(INDEX(Programme!$B$3:$G$46,MATCH($A$10,Programme!$B$3:$B$46,0),SMALL(IF(INDIRECT("Programme!D"&amp;MATCH($A$10,Programme!$B$1:$B$46,0)):INDIRECT("Programme!G"&amp;MATCH($A$10,Programme!$B$1:$B$46,0))&lt;&gt;"",COLUMN(Programme!$D$3:$G$3)-1),ROW()-9)),"")</f>
        <v/>
      </c>
      <c r="L11" s="1504" t="str">
        <f ca="1">IFERROR(INDEX(Programme!$I$7:$J$94,MATCH($K11,Programme!$I$7:$I$94,0),2),"")</f>
        <v/>
      </c>
      <c r="M11" s="1504"/>
      <c r="N11" s="1509"/>
      <c r="O11" s="1509"/>
      <c r="P11" s="1509"/>
      <c r="Q11" s="1510"/>
      <c r="R11" s="1511" t="str">
        <f ca="1">IFERROR(INDEX(Programme!$K$7:$L$94,MATCH($K11&amp;".1",Programme!$K$7:$K$94,0),2),"")&amp;IFERROR(INDEX(Programme!$K$7:$L$94,MATCH($K11&amp;".2",Programme!$K$7:$K$94,0),2),"")&amp;IFERROR(INDEX(Programme!$K$7:$L$94,MATCH($K11&amp;".3",Programme!$K$7:$K$94,0),2),"")&amp;IFERROR(INDEX(Programme!$K$7:$L$94,MATCH($K11&amp;".4",Programme!$K$7:$K$94,0),2),"")&amp;IFERROR(INDEX(Programme!$K$7:$L$94,MATCH($K11&amp;".5",Programme!$K$7:$K$94,0),2),"")&amp;IFERROR(INDEX(Programme!$K$7:$L$94,MATCH($K11&amp;".6",Programme!$K$7:$K$94,0),2),"")</f>
        <v/>
      </c>
      <c r="S11" s="1504"/>
      <c r="T11" s="1504"/>
      <c r="U11" s="1504"/>
      <c r="V11" s="1504"/>
      <c r="W11" s="1504"/>
      <c r="X11" s="1504"/>
      <c r="Y11" s="1512"/>
    </row>
    <row r="12" spans="1:25" ht="16.5" customHeight="1" x14ac:dyDescent="0.25">
      <c r="A12" s="583" t="s">
        <v>70</v>
      </c>
      <c r="B12" s="584"/>
      <c r="C12" s="584"/>
      <c r="D12" s="584"/>
      <c r="E12" s="584"/>
      <c r="F12" s="584"/>
      <c r="G12" s="584"/>
      <c r="H12" s="584"/>
      <c r="I12" s="584"/>
      <c r="J12" s="584"/>
      <c r="K12" s="585"/>
      <c r="L12" s="586"/>
      <c r="M12" s="587"/>
      <c r="N12" s="588" t="s">
        <v>72</v>
      </c>
      <c r="O12" s="589"/>
      <c r="P12" s="589"/>
      <c r="Q12" s="589"/>
      <c r="R12" s="589"/>
      <c r="S12" s="589"/>
      <c r="T12" s="589"/>
      <c r="U12" s="589"/>
      <c r="V12" s="589"/>
      <c r="W12" s="589"/>
      <c r="X12" s="589"/>
      <c r="Y12" s="590"/>
    </row>
    <row r="13" spans="1:25" ht="30.75" customHeight="1" x14ac:dyDescent="0.25">
      <c r="A13" s="1562" t="s">
        <v>849</v>
      </c>
      <c r="B13" s="1563"/>
      <c r="C13" s="1563"/>
      <c r="D13" s="1563"/>
      <c r="E13" s="1563"/>
      <c r="F13" s="1563"/>
      <c r="G13" s="1563"/>
      <c r="H13" s="1563"/>
      <c r="I13" s="1563"/>
      <c r="J13" s="1563"/>
      <c r="K13" s="1563"/>
      <c r="L13" s="1563"/>
      <c r="M13" s="1564"/>
      <c r="N13" s="1562" t="s">
        <v>850</v>
      </c>
      <c r="O13" s="1563"/>
      <c r="P13" s="1563"/>
      <c r="Q13" s="1563"/>
      <c r="R13" s="1563"/>
      <c r="S13" s="1563"/>
      <c r="T13" s="1563"/>
      <c r="U13" s="1563"/>
      <c r="V13" s="1563"/>
      <c r="W13" s="1563"/>
      <c r="X13" s="1563"/>
      <c r="Y13" s="1564"/>
    </row>
    <row r="14" spans="1:25" ht="47.25" customHeight="1" x14ac:dyDescent="0.25">
      <c r="A14" s="1565"/>
      <c r="B14" s="1566"/>
      <c r="C14" s="1566"/>
      <c r="D14" s="1566"/>
      <c r="E14" s="1566"/>
      <c r="F14" s="1566"/>
      <c r="G14" s="1566"/>
      <c r="H14" s="1566"/>
      <c r="I14" s="1566"/>
      <c r="J14" s="1566"/>
      <c r="K14" s="1566"/>
      <c r="L14" s="1566"/>
      <c r="M14" s="1567"/>
      <c r="N14" s="1565"/>
      <c r="O14" s="1566"/>
      <c r="P14" s="1566"/>
      <c r="Q14" s="1566"/>
      <c r="R14" s="1566"/>
      <c r="S14" s="1566"/>
      <c r="T14" s="1566"/>
      <c r="U14" s="1566"/>
      <c r="V14" s="1566"/>
      <c r="W14" s="1566"/>
      <c r="X14" s="1566"/>
      <c r="Y14" s="1567"/>
    </row>
    <row r="15" spans="1:25" ht="16.5" customHeight="1" x14ac:dyDescent="0.25">
      <c r="A15" s="591" t="s">
        <v>382</v>
      </c>
      <c r="B15" s="592"/>
      <c r="C15" s="593"/>
      <c r="D15" s="593"/>
      <c r="E15" s="593"/>
      <c r="F15" s="593"/>
      <c r="G15" s="593"/>
      <c r="H15" s="593"/>
      <c r="I15" s="593"/>
      <c r="J15" s="593"/>
      <c r="K15" s="594"/>
      <c r="L15" s="595"/>
      <c r="M15" s="596"/>
      <c r="N15" s="597" t="s">
        <v>383</v>
      </c>
      <c r="O15" s="598"/>
      <c r="P15" s="598"/>
      <c r="Q15" s="598"/>
      <c r="R15" s="598"/>
      <c r="S15" s="598"/>
      <c r="T15" s="598"/>
      <c r="U15" s="598"/>
      <c r="V15" s="598"/>
      <c r="W15" s="598"/>
      <c r="X15" s="598"/>
      <c r="Y15" s="599"/>
    </row>
    <row r="16" spans="1:25" ht="30" customHeight="1" x14ac:dyDescent="0.25">
      <c r="A16" s="1562" t="s">
        <v>972</v>
      </c>
      <c r="B16" s="1563"/>
      <c r="C16" s="1563"/>
      <c r="D16" s="1563"/>
      <c r="E16" s="1563"/>
      <c r="F16" s="1563"/>
      <c r="G16" s="1563"/>
      <c r="H16" s="1563"/>
      <c r="I16" s="1563"/>
      <c r="J16" s="1563"/>
      <c r="K16" s="1563"/>
      <c r="L16" s="1563"/>
      <c r="M16" s="1564"/>
      <c r="N16" s="1525"/>
      <c r="O16" s="1526"/>
      <c r="P16" s="1526"/>
      <c r="Q16" s="1526"/>
      <c r="R16" s="1526"/>
      <c r="S16" s="1526"/>
      <c r="T16" s="1526"/>
      <c r="U16" s="1526"/>
      <c r="V16" s="1526"/>
      <c r="W16" s="1526"/>
      <c r="X16" s="1526"/>
      <c r="Y16" s="1527"/>
    </row>
    <row r="17" spans="1:25" ht="55.5" customHeight="1" thickBot="1" x14ac:dyDescent="0.3">
      <c r="A17" s="1568"/>
      <c r="B17" s="1569"/>
      <c r="C17" s="1569"/>
      <c r="D17" s="1569"/>
      <c r="E17" s="1569"/>
      <c r="F17" s="1569"/>
      <c r="G17" s="1569"/>
      <c r="H17" s="1569"/>
      <c r="I17" s="1569"/>
      <c r="J17" s="1569"/>
      <c r="K17" s="1569"/>
      <c r="L17" s="1569"/>
      <c r="M17" s="1570"/>
      <c r="N17" s="1528"/>
      <c r="O17" s="1529"/>
      <c r="P17" s="1529"/>
      <c r="Q17" s="1529"/>
      <c r="R17" s="1529"/>
      <c r="S17" s="1529"/>
      <c r="T17" s="1529"/>
      <c r="U17" s="1529"/>
      <c r="V17" s="1529"/>
      <c r="W17" s="1529"/>
      <c r="X17" s="1529"/>
      <c r="Y17" s="1530"/>
    </row>
    <row r="18" spans="1:25" ht="43.5" customHeight="1" x14ac:dyDescent="0.25">
      <c r="A18" s="600" t="s">
        <v>73</v>
      </c>
      <c r="B18" s="589"/>
      <c r="C18" s="589"/>
      <c r="D18" s="589"/>
      <c r="E18" s="589"/>
      <c r="F18" s="1543" t="s">
        <v>805</v>
      </c>
      <c r="G18" s="1543"/>
      <c r="H18" s="1543"/>
      <c r="I18" s="1543"/>
      <c r="J18" s="1543"/>
      <c r="K18" s="1543"/>
      <c r="L18" s="1543"/>
      <c r="M18" s="1544"/>
      <c r="N18" s="1520" t="s">
        <v>388</v>
      </c>
      <c r="O18" s="1521"/>
      <c r="P18" s="1521"/>
      <c r="Q18" s="1521"/>
      <c r="R18" s="1541"/>
      <c r="S18" s="1541"/>
      <c r="T18" s="1541"/>
      <c r="U18" s="1541"/>
      <c r="V18" s="1543" t="s">
        <v>806</v>
      </c>
      <c r="W18" s="1543"/>
      <c r="X18" s="1543"/>
      <c r="Y18" s="1544"/>
    </row>
    <row r="19" spans="1:25" ht="30.75" customHeight="1" thickBot="1" x14ac:dyDescent="0.3">
      <c r="A19" s="606" t="s">
        <v>473</v>
      </c>
      <c r="B19" s="601"/>
      <c r="C19" s="601"/>
      <c r="D19" s="601"/>
      <c r="E19" s="601"/>
      <c r="F19" s="1545" t="s">
        <v>807</v>
      </c>
      <c r="G19" s="1545"/>
      <c r="H19" s="1545"/>
      <c r="I19" s="1545"/>
      <c r="J19" s="1545"/>
      <c r="K19" s="1545"/>
      <c r="L19" s="1545"/>
      <c r="M19" s="1546"/>
      <c r="N19" s="1522"/>
      <c r="O19" s="1523"/>
      <c r="P19" s="1523"/>
      <c r="Q19" s="1523"/>
      <c r="R19" s="1529"/>
      <c r="S19" s="1529"/>
      <c r="T19" s="1529"/>
      <c r="U19" s="1529"/>
      <c r="V19" s="1518"/>
      <c r="W19" s="1518"/>
      <c r="X19" s="1518"/>
      <c r="Y19" s="1519"/>
    </row>
    <row r="20" spans="1:25" x14ac:dyDescent="0.25">
      <c r="A20" s="602"/>
      <c r="B20" s="598"/>
      <c r="C20" s="598"/>
      <c r="D20" s="598"/>
      <c r="E20" s="598"/>
      <c r="F20" s="598"/>
      <c r="G20" s="598"/>
      <c r="H20" s="594"/>
      <c r="I20" s="594"/>
      <c r="J20" s="594"/>
      <c r="K20" s="603"/>
      <c r="L20" s="603"/>
      <c r="M20" s="603"/>
      <c r="N20" s="603"/>
      <c r="O20" s="604"/>
      <c r="P20" s="604"/>
      <c r="Q20" s="604"/>
      <c r="R20" s="604"/>
      <c r="S20" s="604"/>
      <c r="T20" s="604"/>
      <c r="U20" s="604"/>
      <c r="V20" s="604"/>
      <c r="W20" s="604"/>
      <c r="X20" s="604"/>
      <c r="Y20" s="604"/>
    </row>
    <row r="21" spans="1:25" ht="15.75" x14ac:dyDescent="0.25">
      <c r="A21" s="1537" t="s">
        <v>74</v>
      </c>
      <c r="B21" s="1537"/>
      <c r="C21" s="1537"/>
      <c r="D21" s="1537"/>
      <c r="E21" s="1537"/>
      <c r="F21" s="1537"/>
      <c r="G21" s="1537"/>
      <c r="H21" s="1537"/>
      <c r="I21" s="1537"/>
      <c r="J21" s="1537"/>
      <c r="K21" s="1537"/>
      <c r="L21" s="1537"/>
      <c r="M21" s="1537"/>
      <c r="N21" s="1537"/>
      <c r="O21" s="1537"/>
      <c r="P21" s="1537"/>
      <c r="Q21" s="1537"/>
      <c r="R21" s="1537"/>
      <c r="S21" s="1537"/>
      <c r="T21" s="1537"/>
      <c r="U21" s="1537"/>
      <c r="V21" s="1537"/>
      <c r="W21" s="1537"/>
      <c r="X21" s="1537"/>
      <c r="Y21" s="1537"/>
    </row>
    <row r="22" spans="1:25" x14ac:dyDescent="0.25">
      <c r="A22" s="605"/>
      <c r="B22" s="582"/>
      <c r="C22" s="1517" t="s">
        <v>75</v>
      </c>
      <c r="D22" s="1515"/>
      <c r="E22" s="1515"/>
      <c r="F22" s="1515"/>
      <c r="G22" s="1515"/>
      <c r="H22" s="1515"/>
      <c r="I22" s="1515"/>
      <c r="J22" s="1515"/>
      <c r="K22" s="1516"/>
      <c r="L22" s="1515" t="s">
        <v>76</v>
      </c>
      <c r="M22" s="1515"/>
      <c r="N22" s="1515"/>
      <c r="O22" s="1515"/>
      <c r="P22" s="1515"/>
      <c r="Q22" s="1515"/>
      <c r="R22" s="1516"/>
      <c r="S22" s="1517" t="s">
        <v>77</v>
      </c>
      <c r="T22" s="1515"/>
      <c r="U22" s="1515"/>
      <c r="V22" s="1515"/>
      <c r="W22" s="1515"/>
      <c r="X22" s="1515"/>
      <c r="Y22" s="1516"/>
    </row>
    <row r="23" spans="1:25" ht="33.75" customHeight="1" x14ac:dyDescent="0.25">
      <c r="A23" s="1497" t="s">
        <v>78</v>
      </c>
      <c r="B23" s="1524"/>
      <c r="C23" s="1554" t="s">
        <v>851</v>
      </c>
      <c r="D23" s="1555"/>
      <c r="E23" s="1555"/>
      <c r="F23" s="1555"/>
      <c r="G23" s="1555"/>
      <c r="H23" s="1555"/>
      <c r="I23" s="1555"/>
      <c r="J23" s="1555"/>
      <c r="K23" s="1556"/>
      <c r="L23" s="1557" t="s">
        <v>808</v>
      </c>
      <c r="M23" s="1558"/>
      <c r="N23" s="1558"/>
      <c r="O23" s="1558"/>
      <c r="P23" s="1558"/>
      <c r="Q23" s="1558"/>
      <c r="R23" s="1549"/>
      <c r="S23" s="1557" t="s">
        <v>852</v>
      </c>
      <c r="T23" s="1558"/>
      <c r="U23" s="1558"/>
      <c r="V23" s="1558"/>
      <c r="W23" s="1558"/>
      <c r="X23" s="1558"/>
      <c r="Y23" s="1549"/>
    </row>
    <row r="24" spans="1:25" ht="133.5" customHeight="1" x14ac:dyDescent="0.25">
      <c r="A24" s="1495" t="s">
        <v>79</v>
      </c>
      <c r="B24" s="1496"/>
      <c r="C24" s="1554" t="s">
        <v>973</v>
      </c>
      <c r="D24" s="1555"/>
      <c r="E24" s="1555"/>
      <c r="F24" s="1555"/>
      <c r="G24" s="1555"/>
      <c r="H24" s="1555"/>
      <c r="I24" s="1555"/>
      <c r="J24" s="1555"/>
      <c r="K24" s="1556"/>
      <c r="L24" s="1559" t="s">
        <v>974</v>
      </c>
      <c r="M24" s="1560"/>
      <c r="N24" s="1560"/>
      <c r="O24" s="1560"/>
      <c r="P24" s="1560"/>
      <c r="Q24" s="1560"/>
      <c r="R24" s="1561"/>
      <c r="S24" s="1557" t="s">
        <v>975</v>
      </c>
      <c r="T24" s="1558"/>
      <c r="U24" s="1558"/>
      <c r="V24" s="1558"/>
      <c r="W24" s="1558"/>
      <c r="X24" s="1558"/>
      <c r="Y24" s="1549"/>
    </row>
    <row r="25" spans="1:25" ht="45" customHeight="1" x14ac:dyDescent="0.25">
      <c r="A25" s="1497" t="s">
        <v>81</v>
      </c>
      <c r="B25" s="1498"/>
      <c r="C25" s="1554" t="s">
        <v>809</v>
      </c>
      <c r="D25" s="1555"/>
      <c r="E25" s="1555"/>
      <c r="F25" s="1555"/>
      <c r="G25" s="1555"/>
      <c r="H25" s="1555"/>
      <c r="I25" s="1555"/>
      <c r="J25" s="1555"/>
      <c r="K25" s="1556"/>
      <c r="L25" s="1559" t="s">
        <v>976</v>
      </c>
      <c r="M25" s="1558"/>
      <c r="N25" s="1558"/>
      <c r="O25" s="1558"/>
      <c r="P25" s="1558"/>
      <c r="Q25" s="1558"/>
      <c r="R25" s="1549"/>
      <c r="S25" s="1559" t="s">
        <v>977</v>
      </c>
      <c r="T25" s="1558"/>
      <c r="U25" s="1558"/>
      <c r="V25" s="1558"/>
      <c r="W25" s="1558"/>
      <c r="X25" s="1558"/>
      <c r="Y25" s="1549"/>
    </row>
    <row r="26" spans="1:25" ht="77.25" customHeight="1" x14ac:dyDescent="0.25">
      <c r="A26" s="1497" t="s">
        <v>80</v>
      </c>
      <c r="B26" s="1498"/>
      <c r="C26" s="1554" t="s">
        <v>978</v>
      </c>
      <c r="D26" s="1555"/>
      <c r="E26" s="1555"/>
      <c r="F26" s="1555"/>
      <c r="G26" s="1555"/>
      <c r="H26" s="1555"/>
      <c r="I26" s="1555"/>
      <c r="J26" s="1555"/>
      <c r="K26" s="1556"/>
      <c r="L26" s="1557" t="s">
        <v>979</v>
      </c>
      <c r="M26" s="1558"/>
      <c r="N26" s="1558"/>
      <c r="O26" s="1558"/>
      <c r="P26" s="1558"/>
      <c r="Q26" s="1558"/>
      <c r="R26" s="1549"/>
      <c r="S26" s="1559" t="s">
        <v>810</v>
      </c>
      <c r="T26" s="1560"/>
      <c r="U26" s="1560"/>
      <c r="V26" s="1560"/>
      <c r="W26" s="1560"/>
      <c r="X26" s="1560"/>
      <c r="Y26" s="1561"/>
    </row>
    <row r="27" spans="1:25" ht="45" customHeight="1" x14ac:dyDescent="0.25">
      <c r="A27" s="1495" t="s">
        <v>341</v>
      </c>
      <c r="B27" s="1496"/>
      <c r="C27" s="1554" t="s">
        <v>811</v>
      </c>
      <c r="D27" s="1555"/>
      <c r="E27" s="1555"/>
      <c r="F27" s="1555"/>
      <c r="G27" s="1555"/>
      <c r="H27" s="1555"/>
      <c r="I27" s="1555"/>
      <c r="J27" s="1555"/>
      <c r="K27" s="1556"/>
      <c r="L27" s="1557" t="s">
        <v>812</v>
      </c>
      <c r="M27" s="1558"/>
      <c r="N27" s="1558"/>
      <c r="O27" s="1558"/>
      <c r="P27" s="1558"/>
      <c r="Q27" s="1558"/>
      <c r="R27" s="1549"/>
      <c r="S27" s="1557"/>
      <c r="T27" s="1558"/>
      <c r="U27" s="1558"/>
      <c r="V27" s="1558"/>
      <c r="W27" s="1558"/>
      <c r="X27" s="1558"/>
      <c r="Y27" s="1549"/>
    </row>
    <row r="30" spans="1:25" x14ac:dyDescent="0.25">
      <c r="D30" s="4"/>
    </row>
    <row r="32" spans="1:25" x14ac:dyDescent="0.25">
      <c r="I32" s="12"/>
      <c r="J32" s="12"/>
      <c r="K32" s="12"/>
    </row>
    <row r="33" spans="9:11" ht="15.75" x14ac:dyDescent="0.25">
      <c r="I33" s="13"/>
      <c r="J33" s="14"/>
      <c r="K33" s="5"/>
    </row>
    <row r="34" spans="9:11" x14ac:dyDescent="0.25">
      <c r="I34" s="12"/>
      <c r="J34" s="5"/>
    </row>
    <row r="35" spans="9:11" x14ac:dyDescent="0.25">
      <c r="I35" s="12"/>
    </row>
  </sheetData>
  <mergeCells count="58">
    <mergeCell ref="L5:Q5"/>
    <mergeCell ref="R5:Y5"/>
    <mergeCell ref="A1:A2"/>
    <mergeCell ref="B2:M2"/>
    <mergeCell ref="B4:J4"/>
    <mergeCell ref="L4:Q4"/>
    <mergeCell ref="R4:Y4"/>
    <mergeCell ref="B11:J11"/>
    <mergeCell ref="L11:Q11"/>
    <mergeCell ref="R11:Y11"/>
    <mergeCell ref="B6:J6"/>
    <mergeCell ref="L6:Q6"/>
    <mergeCell ref="R6:Y6"/>
    <mergeCell ref="L7:Q7"/>
    <mergeCell ref="R7:Y7"/>
    <mergeCell ref="B8:J8"/>
    <mergeCell ref="L8:Q8"/>
    <mergeCell ref="R8:Y8"/>
    <mergeCell ref="L9:Q9"/>
    <mergeCell ref="R9:Y9"/>
    <mergeCell ref="B10:J10"/>
    <mergeCell ref="L10:Q10"/>
    <mergeCell ref="R10:Y10"/>
    <mergeCell ref="A13:M14"/>
    <mergeCell ref="N13:Y14"/>
    <mergeCell ref="A16:M17"/>
    <mergeCell ref="N16:Y17"/>
    <mergeCell ref="N18:Q19"/>
    <mergeCell ref="R18:U18"/>
    <mergeCell ref="V18:Y18"/>
    <mergeCell ref="R19:U19"/>
    <mergeCell ref="V19:Y19"/>
    <mergeCell ref="F18:M18"/>
    <mergeCell ref="F19:M19"/>
    <mergeCell ref="A21:Y21"/>
    <mergeCell ref="C22:K22"/>
    <mergeCell ref="L22:R22"/>
    <mergeCell ref="S22:Y22"/>
    <mergeCell ref="A23:B23"/>
    <mergeCell ref="C23:K23"/>
    <mergeCell ref="L23:R23"/>
    <mergeCell ref="S23:Y23"/>
    <mergeCell ref="A24:B24"/>
    <mergeCell ref="C24:K24"/>
    <mergeCell ref="L24:R24"/>
    <mergeCell ref="S24:Y24"/>
    <mergeCell ref="A25:B25"/>
    <mergeCell ref="C25:K25"/>
    <mergeCell ref="L25:R25"/>
    <mergeCell ref="S25:Y25"/>
    <mergeCell ref="A26:B26"/>
    <mergeCell ref="C26:K26"/>
    <mergeCell ref="L26:R26"/>
    <mergeCell ref="S26:Y26"/>
    <mergeCell ref="A27:B27"/>
    <mergeCell ref="C27:K27"/>
    <mergeCell ref="L27:R27"/>
    <mergeCell ref="S27:Y27"/>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Y35"/>
  <sheetViews>
    <sheetView topLeftCell="A15" zoomScale="85" zoomScaleNormal="85" workbookViewId="0">
      <selection activeCell="A15" sqref="A15"/>
    </sheetView>
  </sheetViews>
  <sheetFormatPr baseColWidth="10" defaultRowHeight="15" x14ac:dyDescent="0.25"/>
  <cols>
    <col min="1" max="1" width="7.28515625" style="284" customWidth="1"/>
    <col min="2" max="10" width="6.5703125" style="284" customWidth="1"/>
    <col min="11" max="11" width="9.140625" style="284" customWidth="1"/>
    <col min="12" max="17" width="8.28515625" style="284" customWidth="1"/>
    <col min="18" max="25" width="8.5703125" style="284" customWidth="1"/>
    <col min="26" max="31" width="4.7109375" style="284" customWidth="1"/>
    <col min="32" max="16384" width="11.42578125" style="284"/>
  </cols>
  <sheetData>
    <row r="1" spans="1:25" ht="18" customHeight="1" x14ac:dyDescent="0.25">
      <c r="A1" s="1499" t="s">
        <v>489</v>
      </c>
      <c r="B1" s="291" t="s">
        <v>42</v>
      </c>
      <c r="C1" s="292"/>
      <c r="D1" s="292"/>
      <c r="E1" s="292"/>
      <c r="F1" s="292"/>
      <c r="G1" s="292"/>
      <c r="H1" s="292"/>
      <c r="I1" s="292"/>
      <c r="J1" s="292"/>
      <c r="K1" s="292"/>
      <c r="L1" s="292"/>
      <c r="M1" s="293"/>
      <c r="N1" s="299" t="s">
        <v>381</v>
      </c>
      <c r="O1" s="294"/>
      <c r="P1" s="294"/>
      <c r="Q1" s="294"/>
      <c r="R1" s="294"/>
      <c r="S1" s="294"/>
      <c r="T1" s="294"/>
      <c r="U1" s="294"/>
      <c r="V1" s="294"/>
      <c r="W1" s="294"/>
      <c r="X1" s="294"/>
      <c r="Y1" s="295"/>
    </row>
    <row r="2" spans="1:25" ht="20.25" customHeight="1" thickBot="1" x14ac:dyDescent="0.3">
      <c r="A2" s="1500"/>
      <c r="B2" s="1501" t="str">
        <f>INDEX(Problématiques_compétences!$A$3:$D$118,QUOTIENT(MATCH(A1,Problématiques_compétences!$D$3:$D$118,0),8)*8+2,1)</f>
        <v>Projet 1 Aménager un jardin</v>
      </c>
      <c r="C2" s="1502"/>
      <c r="D2" s="1502"/>
      <c r="E2" s="1502"/>
      <c r="F2" s="1502"/>
      <c r="G2" s="1502"/>
      <c r="H2" s="1502"/>
      <c r="I2" s="1502"/>
      <c r="J2" s="1502"/>
      <c r="K2" s="1502"/>
      <c r="L2" s="1502"/>
      <c r="M2" s="1503"/>
      <c r="N2" s="296" t="str">
        <f>INDEX(Problématiques_compétences!$B$3:$D$118,MATCH(A1,Problématiques_compétences!$D$3:$D$118,0),1)</f>
        <v>Réalisation</v>
      </c>
      <c r="O2" s="297"/>
      <c r="P2" s="297"/>
      <c r="Q2" s="297"/>
      <c r="R2" s="297"/>
      <c r="S2" s="297"/>
      <c r="T2" s="297"/>
      <c r="U2" s="297"/>
      <c r="V2" s="297"/>
      <c r="W2" s="297"/>
      <c r="X2" s="297"/>
      <c r="Y2" s="298"/>
    </row>
    <row r="3" spans="1:25" ht="15.75" customHeight="1" x14ac:dyDescent="0.25">
      <c r="A3" s="291" t="s">
        <v>55</v>
      </c>
      <c r="B3" s="300"/>
      <c r="C3" s="300"/>
      <c r="D3" s="300"/>
      <c r="E3" s="301"/>
      <c r="F3" s="300"/>
      <c r="G3" s="300"/>
      <c r="H3" s="301"/>
      <c r="I3" s="300"/>
      <c r="J3" s="300"/>
      <c r="K3" s="302" t="s">
        <v>71</v>
      </c>
      <c r="L3" s="303"/>
      <c r="M3" s="303"/>
      <c r="N3" s="303"/>
      <c r="O3" s="300"/>
      <c r="P3" s="300"/>
      <c r="Q3" s="300"/>
      <c r="R3" s="304" t="s">
        <v>350</v>
      </c>
      <c r="S3" s="300"/>
      <c r="T3" s="300"/>
      <c r="U3" s="300"/>
      <c r="V3" s="300"/>
      <c r="W3" s="300"/>
      <c r="X3" s="300"/>
      <c r="Y3" s="305"/>
    </row>
    <row r="4" spans="1:25" ht="32.25" customHeight="1" x14ac:dyDescent="0.25">
      <c r="A4" s="311" t="str">
        <f t="array" aca="1" ref="A4" ca="1">IFERROR(INDEX(Problématiques_compétences!$F$2:$AK$2,SMALL(IF(INDIRECT("Problématiques_compétences!F"&amp;MATCH($A$1,Problématiques_compétences!$D$1:$D$118,0)):INDIRECT("Problématiques_compétences!AK"&amp;MATCH($A$1,Problématiques_compétences!$D$1:$D$118,0))="x",COLUMN(Problématiques_compétences!$F$1:$AK$1)-5,""),ROW()-3)),"")</f>
        <v>CT 6.2</v>
      </c>
      <c r="B4" s="1508" t="str">
        <f ca="1">INDEX(Programme!$B$4:$C$46,MATCH(A4,Programme!$B$4:$B$46,0),2)</f>
        <v>► Analyser l’impact environnemental d’un objet et de ses constituants.</v>
      </c>
      <c r="C4" s="1508"/>
      <c r="D4" s="1508"/>
      <c r="E4" s="1508"/>
      <c r="F4" s="1508"/>
      <c r="G4" s="1508"/>
      <c r="H4" s="1508"/>
      <c r="I4" s="1508"/>
      <c r="J4" s="1508"/>
      <c r="K4" s="306" t="str">
        <f t="array" aca="1" ref="K4" ca="1">INDEX(Programme!$B$3:$G$46,MATCH($A$4,Programme!$B$3:$B$46,0),SMALL(IF(INDIRECT("Programme!D"&amp;MATCH($A$4,Programme!$B$1:$B$46,0)):INDIRECT("Programme!G"&amp;MATCH($A$4,Programme!$B$1:$B$46,0))&lt;&gt;"",COLUMN(Programme!$D$3:$G$3)-1),ROW()-3))</f>
        <v>OTSCIS.1.2</v>
      </c>
      <c r="L4" s="1504" t="str">
        <f ca="1">IFERROR(INDEX(Programme!$I$7:$J$94,MATCH($K4,Programme!$I$7:$I$94,0),2),"")</f>
        <v xml:space="preserve">Relier les évolutions technologiques aux inventions et innovations qui marquent des ruptures dans les solutions techniques. </v>
      </c>
      <c r="M4" s="1504"/>
      <c r="N4" s="1504"/>
      <c r="O4" s="1504"/>
      <c r="P4" s="1504"/>
      <c r="Q4" s="1505"/>
      <c r="R4" s="1511" t="str">
        <f ca="1">IFERROR(INDEX(Programme!$K$7:$L$94,MATCH($K4&amp;".1",Programme!$K$7:$K$94,0),2),"")&amp;IFERROR(INDEX(Programme!$K$7:$L$94,MATCH($K4&amp;".2",Programme!$K$7:$K$94,0),2),"")&amp;IFERROR(INDEX(Programme!$K$7:$L$94,MATCH($K4&amp;".3",Programme!$K$7:$K$94,0),2),"")&amp;IFERROR(INDEX(Programme!$K$7:$L$94,MATCH($K4&amp;".4",Programme!$K$7:$K$94,0),2),"")&amp;IFERROR(INDEX(Programme!$K$7:$L$94,MATCH($K4&amp;".5",Programme!$K$7:$K$94,0),2),"")&amp;IFERROR(INDEX(Programme!$K$7:$L$94,MATCH($K4&amp;".6",Programme!$K$7:$K$94,0),2),"")</f>
        <v/>
      </c>
      <c r="S4" s="1504"/>
      <c r="T4" s="1504"/>
      <c r="U4" s="1504"/>
      <c r="V4" s="1504"/>
      <c r="W4" s="1504"/>
      <c r="X4" s="1504"/>
      <c r="Y4" s="1512"/>
    </row>
    <row r="5" spans="1:25" ht="32.25" customHeight="1" x14ac:dyDescent="0.25">
      <c r="A5" s="307"/>
      <c r="B5" s="308"/>
      <c r="C5" s="308"/>
      <c r="D5" s="308"/>
      <c r="E5" s="309"/>
      <c r="F5" s="309"/>
      <c r="G5" s="309"/>
      <c r="H5" s="309"/>
      <c r="I5" s="309"/>
      <c r="J5" s="309"/>
      <c r="K5" s="310" t="str">
        <f t="array" aca="1" ref="K5" ca="1">IFERROR(INDEX(Programme!$B$3:$G$46,MATCH($A$4,Programme!$B$3:$B$46,0),SMALL(IF(INDIRECT("Programme!D"&amp;MATCH($A$4,Programme!$B$1:$B$46,0)):INDIRECT("Programme!G"&amp;MATCH($A$4,Programme!$B$1:$B$46,0))&lt;&gt;"",COLUMN(Programme!$D$3:$G$3)-1),ROW()-3)),"")</f>
        <v/>
      </c>
      <c r="L5" s="1506" t="str">
        <f ca="1">IFERROR(INDEX(Programme!$I$7:$J$94,MATCH($K5,Programme!$I$7:$I$94,0),2),"")</f>
        <v/>
      </c>
      <c r="M5" s="1506"/>
      <c r="N5" s="1506"/>
      <c r="O5" s="1506"/>
      <c r="P5" s="1506"/>
      <c r="Q5" s="1507"/>
      <c r="R5" s="1513" t="str">
        <f ca="1">IFERROR(INDEX(Programme!$K$7:$L$94,MATCH($K5&amp;".1",Programme!$K$7:$K$94,0),2),"")&amp;IFERROR(INDEX(Programme!$K$7:$L$94,MATCH($K5&amp;".2",Programme!$K$7:$K$94,0),2),"")&amp;IFERROR(INDEX(Programme!$K$7:$L$94,MATCH($K5&amp;".3",Programme!$K$7:$K$94,0),2),"")&amp;IFERROR(INDEX(Programme!$K$7:$L$94,MATCH($K5&amp;".4",Programme!$K$7:$K$94,0),2),"")&amp;IFERROR(INDEX(Programme!$K$7:$L$94,MATCH($K5&amp;".5",Programme!$K$7:$K$94,0),2),"")&amp;IFERROR(INDEX(Programme!$K$7:$L$94,MATCH($K5&amp;".6",Programme!$K$7:$K$94,0),2),"")</f>
        <v/>
      </c>
      <c r="S5" s="1506"/>
      <c r="T5" s="1506"/>
      <c r="U5" s="1506"/>
      <c r="V5" s="1506"/>
      <c r="W5" s="1506"/>
      <c r="X5" s="1506"/>
      <c r="Y5" s="1514"/>
    </row>
    <row r="6" spans="1:25" ht="32.25" customHeight="1" x14ac:dyDescent="0.25">
      <c r="A6" s="311" t="str">
        <f t="array" aca="1" ref="A6" ca="1">IFERROR(INDEX(Problématiques_compétences!$F$2:$AK$2,SMALL(IF(INDIRECT("Problématiques_compétences!F"&amp;MATCH($A$1,Problématiques_compétences!$D$1:$D$118,0)):INDIRECT("Problématiques_compétences!AK"&amp;MATCH($A$1,Problématiques_compétences!$D$1:$D$118,0))="x",COLUMN(Problématiques_compétences!$F$1:$AK$1)-5,""),ROW()-4)),"")</f>
        <v/>
      </c>
      <c r="B6" s="1508" t="str">
        <f ca="1">IFERROR(INDEX(Programme!$B$4:$C$46,MATCH(A6,Programme!$B$4:$B$46,0),2),"")</f>
        <v/>
      </c>
      <c r="C6" s="1508"/>
      <c r="D6" s="1508"/>
      <c r="E6" s="1508"/>
      <c r="F6" s="1508"/>
      <c r="G6" s="1508"/>
      <c r="H6" s="1508"/>
      <c r="I6" s="1508"/>
      <c r="J6" s="1508"/>
      <c r="K6" s="306" t="str">
        <f t="array" aca="1" ref="K6" ca="1">IFERROR(INDEX(Programme!$B$3:$G$46,MATCH($A$6,Programme!$B$3:$B$46,0),SMALL(IF(INDIRECT("Programme!D"&amp;MATCH($A$6,Programme!$B$1:$B$46,0)):INDIRECT("Programme!G"&amp;MATCH($A$6,Programme!$B$1:$B$46,0))&lt;&gt;"",COLUMN(Programme!$D$3:$G$3)-1),ROW()-5)),"")</f>
        <v/>
      </c>
      <c r="L6" s="1504" t="str">
        <f ca="1">IFERROR(INDEX(Programme!$I$7:$J$94,MATCH($K6,Programme!$I$7:$I$94,0),2),"")</f>
        <v/>
      </c>
      <c r="M6" s="1504"/>
      <c r="N6" s="1504"/>
      <c r="O6" s="1504"/>
      <c r="P6" s="1504"/>
      <c r="Q6" s="1505"/>
      <c r="R6" s="1511" t="str">
        <f ca="1">IFERROR(INDEX(Programme!$K$7:$L$94,MATCH($K6&amp;".1",Programme!$K$7:$K$94,0),2),"")&amp;IFERROR(INDEX(Programme!$K$7:$L$94,MATCH($K6&amp;".2",Programme!$K$7:$K$94,0),2),"")&amp;IFERROR(INDEX(Programme!$K$7:$L$94,MATCH($K6&amp;".3",Programme!$K$7:$K$94,0),2),"")&amp;IFERROR(INDEX(Programme!$K$7:$L$94,MATCH($K6&amp;".4",Programme!$K$7:$K$94,0),2),"")&amp;IFERROR(INDEX(Programme!$K$7:$L$94,MATCH($K6&amp;".5",Programme!$K$7:$K$94,0),2),"")&amp;IFERROR(INDEX(Programme!$K$7:$L$94,MATCH($K6&amp;".6",Programme!$K$7:$K$94,0),2),"")</f>
        <v/>
      </c>
      <c r="S6" s="1504"/>
      <c r="T6" s="1504"/>
      <c r="U6" s="1504"/>
      <c r="V6" s="1504"/>
      <c r="W6" s="1504"/>
      <c r="X6" s="1504"/>
      <c r="Y6" s="1512"/>
    </row>
    <row r="7" spans="1:25" ht="32.25" customHeight="1" x14ac:dyDescent="0.25">
      <c r="A7" s="312"/>
      <c r="B7" s="314"/>
      <c r="C7" s="314"/>
      <c r="D7" s="314"/>
      <c r="E7" s="314"/>
      <c r="F7" s="314"/>
      <c r="G7" s="314"/>
      <c r="H7" s="314"/>
      <c r="I7" s="314"/>
      <c r="J7" s="314"/>
      <c r="K7" s="310" t="str">
        <f t="array" aca="1" ref="K7" ca="1">IFERROR(INDEX(Programme!$B$3:$G$46,MATCH($A$6,Programme!$B$3:$B$46,0),SMALL(IF(INDIRECT("Programme!D"&amp;MATCH($A$6,Programme!$B$1:$B$46,0)):INDIRECT("Programme!G"&amp;MATCH($A$6,Programme!$B$1:$B$46,0))&lt;&gt;"",COLUMN(Programme!$D$3:$G$3)-1),ROW()-5)),"")</f>
        <v/>
      </c>
      <c r="L7" s="1506" t="str">
        <f ca="1">IFERROR(INDEX(Programme!$I$7:$J$94,MATCH($K7,Programme!$I$7:$I$94,0),2),"")</f>
        <v/>
      </c>
      <c r="M7" s="1506"/>
      <c r="N7" s="1506"/>
      <c r="O7" s="1506"/>
      <c r="P7" s="1506"/>
      <c r="Q7" s="1507"/>
      <c r="R7" s="1513" t="str">
        <f ca="1">IFERROR(INDEX(Programme!$K$7:$L$94,MATCH($K7&amp;".1",Programme!$K$7:$K$94,0),2),"")&amp;IFERROR(INDEX(Programme!$K$7:$L$94,MATCH($K7&amp;".2",Programme!$K$7:$K$94,0),2),"")&amp;IFERROR(INDEX(Programme!$K$7:$L$94,MATCH($K7&amp;".3",Programme!$K$7:$K$94,0),2),"")&amp;IFERROR(INDEX(Programme!$K$7:$L$94,MATCH($K7&amp;".4",Programme!$K$7:$K$94,0),2),"")&amp;IFERROR(INDEX(Programme!$K$7:$L$94,MATCH($K7&amp;".5",Programme!$K$7:$K$94,0),2),"")&amp;IFERROR(INDEX(Programme!$K$7:$L$94,MATCH($K7&amp;".6",Programme!$K$7:$K$94,0),2),"")</f>
        <v/>
      </c>
      <c r="S7" s="1506"/>
      <c r="T7" s="1506"/>
      <c r="U7" s="1506"/>
      <c r="V7" s="1506"/>
      <c r="W7" s="1506"/>
      <c r="X7" s="1506"/>
      <c r="Y7" s="1514"/>
    </row>
    <row r="8" spans="1:25" ht="32.25" customHeight="1" x14ac:dyDescent="0.25">
      <c r="A8" s="311" t="str">
        <f t="array" aca="1" ref="A8" ca="1">IFERROR(INDEX(Problématiques_compétences!$F$2:$AK$2,SMALL(IF(INDIRECT("Problématiques_compétences!F"&amp;MATCH($A$1,Problématiques_compétences!$D$1:$D$118,0)):INDIRECT("Problématiques_compétences!AK"&amp;MATCH($A$1,Problématiques_compétences!$D$1:$D$118,0))="x",COLUMN(Problématiques_compétences!$F$1:$AK$1)-5,""),ROW()-5)),"")</f>
        <v/>
      </c>
      <c r="B8" s="1508" t="str">
        <f ca="1">IFERROR(INDEX(Programme!$B$4:$C$46,MATCH(A8,Programme!$B$4:$B$46,0),2),"")</f>
        <v/>
      </c>
      <c r="C8" s="1508"/>
      <c r="D8" s="1508"/>
      <c r="E8" s="1508"/>
      <c r="F8" s="1508"/>
      <c r="G8" s="1508"/>
      <c r="H8" s="1508"/>
      <c r="I8" s="1508"/>
      <c r="J8" s="1508"/>
      <c r="K8" s="306" t="str">
        <f t="array" aca="1" ref="K8" ca="1">IFERROR(INDEX(Programme!$B$3:$G$46,MATCH($A$8,Programme!$B$3:$B$46,0),SMALL(IF(INDIRECT("Programme!D"&amp;MATCH($A$8,Programme!$B$1:$B$46,0)):INDIRECT("Programme!G"&amp;MATCH($A$8,Programme!$B$1:$B$46,0))&lt;&gt;"",COLUMN(Programme!$D$3:$G$3)-1),ROW()-7)),"")</f>
        <v/>
      </c>
      <c r="L8" s="1504" t="str">
        <f ca="1">IFERROR(INDEX(Programme!$I$7:$J$94,MATCH($K8,Programme!$I$7:$I$94,0),2),"")</f>
        <v/>
      </c>
      <c r="M8" s="1504"/>
      <c r="N8" s="1504"/>
      <c r="O8" s="1504"/>
      <c r="P8" s="1504"/>
      <c r="Q8" s="1505"/>
      <c r="R8" s="1511" t="str">
        <f ca="1">IFERROR(INDEX(Programme!$K$7:$L$94,MATCH($K8&amp;".1",Programme!$K$7:$K$94,0),2),"")&amp;IFERROR(INDEX(Programme!$K$7:$L$94,MATCH($K8&amp;".2",Programme!$K$7:$K$94,0),2),"")&amp;IFERROR(INDEX(Programme!$K$7:$L$94,MATCH($K8&amp;".3",Programme!$K$7:$K$94,0),2),"")&amp;IFERROR(INDEX(Programme!$K$7:$L$94,MATCH($K8&amp;".4",Programme!$K$7:$K$94,0),2),"")&amp;IFERROR(INDEX(Programme!$K$7:$L$94,MATCH($K8&amp;".5",Programme!$K$7:$K$94,0),2),"")&amp;IFERROR(INDEX(Programme!$K$7:$L$94,MATCH($K8&amp;".6",Programme!$K$7:$K$94,0),2),"")</f>
        <v/>
      </c>
      <c r="S8" s="1504"/>
      <c r="T8" s="1504"/>
      <c r="U8" s="1504"/>
      <c r="V8" s="1504"/>
      <c r="W8" s="1504"/>
      <c r="X8" s="1504"/>
      <c r="Y8" s="1512"/>
    </row>
    <row r="9" spans="1:25" ht="32.25" customHeight="1" x14ac:dyDescent="0.25">
      <c r="A9" s="313"/>
      <c r="B9" s="315"/>
      <c r="C9" s="315"/>
      <c r="D9" s="315"/>
      <c r="E9" s="315"/>
      <c r="F9" s="315"/>
      <c r="G9" s="315"/>
      <c r="H9" s="315"/>
      <c r="I9" s="315"/>
      <c r="J9" s="315"/>
      <c r="K9" s="310" t="str">
        <f t="array" aca="1" ref="K9" ca="1">IFERROR(INDEX(Programme!$B$3:$G$46,MATCH($A$8,Programme!$B$3:$B$46,0),SMALL(IF(INDIRECT("Programme!D"&amp;MATCH($A$8,Programme!$B$1:$B$46,0)):INDIRECT("Programme!G"&amp;MATCH($A$8,Programme!$B$1:$B$46,0))&lt;&gt;"",COLUMN(Programme!$D$3:$G$3)-1),ROW()-7)),"")</f>
        <v/>
      </c>
      <c r="L9" s="1506" t="str">
        <f ca="1">IFERROR(INDEX(Programme!$I$7:$J$94,MATCH($K9,Programme!$I$7:$I$94,0),2),"")</f>
        <v/>
      </c>
      <c r="M9" s="1506"/>
      <c r="N9" s="1506"/>
      <c r="O9" s="1506"/>
      <c r="P9" s="1506"/>
      <c r="Q9" s="1507"/>
      <c r="R9" s="1513" t="str">
        <f ca="1">IFERROR(INDEX(Programme!$K$7:$L$94,MATCH($K9&amp;".1",Programme!$K$7:$K$94,0),2),"")&amp;IFERROR(INDEX(Programme!$K$7:$L$94,MATCH($K9&amp;".2",Programme!$K$7:$K$94,0),2),"")&amp;IFERROR(INDEX(Programme!$K$7:$L$94,MATCH($K9&amp;".3",Programme!$K$7:$K$94,0),2),"")&amp;IFERROR(INDEX(Programme!$K$7:$L$94,MATCH($K9&amp;".4",Programme!$K$7:$K$94,0),2),"")&amp;IFERROR(INDEX(Programme!$K$7:$L$94,MATCH($K9&amp;".5",Programme!$K$7:$K$94,0),2),"")&amp;IFERROR(INDEX(Programme!$K$7:$L$94,MATCH($K9&amp;".6",Programme!$K$7:$K$94,0),2),"")</f>
        <v/>
      </c>
      <c r="S9" s="1506"/>
      <c r="T9" s="1506"/>
      <c r="U9" s="1506"/>
      <c r="V9" s="1506"/>
      <c r="W9" s="1506"/>
      <c r="X9" s="1506"/>
      <c r="Y9" s="1514"/>
    </row>
    <row r="10" spans="1:25" ht="32.25" customHeight="1" x14ac:dyDescent="0.25">
      <c r="A10" s="311" t="str">
        <f t="array" aca="1" ref="A10" ca="1">IFERROR(INDEX(Problématiques_compétences!$F$2:$AK$2,SMALL(IF(INDIRECT("Problématiques_compétences!F"&amp;MATCH($A$1,Problématiques_compétences!$D$1:$D$118,0)):INDIRECT("Problématiques_compétences!AK"&amp;MATCH($A$1,Problématiques_compétences!$D$1:$D$118,0))="x",COLUMN(Problématiques_compétences!$F$1:$AK$1)-5,""),ROW()-6)),"")</f>
        <v/>
      </c>
      <c r="B10" s="1508" t="str">
        <f ca="1">IFERROR(INDEX(Programme!$B$4:$C$46,MATCH(A10,Programme!$B$4:$B$46,0),2),"")</f>
        <v/>
      </c>
      <c r="C10" s="1508"/>
      <c r="D10" s="1508"/>
      <c r="E10" s="1508"/>
      <c r="F10" s="1508"/>
      <c r="G10" s="1508"/>
      <c r="H10" s="1508"/>
      <c r="I10" s="1508"/>
      <c r="J10" s="1508"/>
      <c r="K10" s="306" t="str">
        <f t="array" aca="1" ref="K10" ca="1">IFERROR(INDEX(Programme!$B$3:$G$46,MATCH($A$10,Programme!$B$3:$B$46,0),SMALL(IF(INDIRECT("Programme!D"&amp;MATCH($A$10,Programme!$B$1:$B$46,0)):INDIRECT("Programme!G"&amp;MATCH($A$10,Programme!$B$1:$B$46,0))&lt;&gt;"",COLUMN(Programme!$D$3:$G$3)-1),ROW()-9)),"")</f>
        <v/>
      </c>
      <c r="L10" s="1504" t="str">
        <f ca="1">IFERROR(INDEX(Programme!$I$7:$J$94,MATCH($K10,Programme!$I$7:$I$94,0),2),"")</f>
        <v/>
      </c>
      <c r="M10" s="1504"/>
      <c r="N10" s="1504"/>
      <c r="O10" s="1504"/>
      <c r="P10" s="1504"/>
      <c r="Q10" s="1505"/>
      <c r="R10" s="1511" t="str">
        <f ca="1">IFERROR(INDEX(Programme!$K$7:$L$94,MATCH($K10&amp;".1",Programme!$K$7:$K$94,0),2),"")&amp;IFERROR(INDEX(Programme!$K$7:$L$94,MATCH($K10&amp;".2",Programme!$K$7:$K$94,0),2),"")&amp;IFERROR(INDEX(Programme!$K$7:$L$94,MATCH($K10&amp;".3",Programme!$K$7:$K$94,0),2),"")&amp;IFERROR(INDEX(Programme!$K$7:$L$94,MATCH($K10&amp;".4",Programme!$K$7:$K$94,0),2),"")&amp;IFERROR(INDEX(Programme!$K$7:$L$94,MATCH($K10&amp;".5",Programme!$K$7:$K$94,0),2),"")&amp;IFERROR(INDEX(Programme!$K$7:$L$94,MATCH($K10&amp;".6",Programme!$K$7:$K$94,0),2),"")</f>
        <v/>
      </c>
      <c r="S10" s="1504"/>
      <c r="T10" s="1504"/>
      <c r="U10" s="1504"/>
      <c r="V10" s="1504"/>
      <c r="W10" s="1504"/>
      <c r="X10" s="1504"/>
      <c r="Y10" s="1512"/>
    </row>
    <row r="11" spans="1:25" ht="32.25" customHeight="1" thickBot="1" x14ac:dyDescent="0.3">
      <c r="A11" s="311"/>
      <c r="B11" s="1508"/>
      <c r="C11" s="1508"/>
      <c r="D11" s="1508"/>
      <c r="E11" s="1508"/>
      <c r="F11" s="1508"/>
      <c r="G11" s="1508"/>
      <c r="H11" s="1508"/>
      <c r="I11" s="1508"/>
      <c r="J11" s="1508"/>
      <c r="K11" s="306" t="str">
        <f t="array" aca="1" ref="K11" ca="1">IFERROR(INDEX(Programme!$B$3:$G$46,MATCH($A$10,Programme!$B$3:$B$46,0),SMALL(IF(INDIRECT("Programme!D"&amp;MATCH($A$10,Programme!$B$1:$B$46,0)):INDIRECT("Programme!G"&amp;MATCH($A$10,Programme!$B$1:$B$46,0))&lt;&gt;"",COLUMN(Programme!$D$3:$G$3)-1),ROW()-9)),"")</f>
        <v/>
      </c>
      <c r="L11" s="1504" t="str">
        <f ca="1">IFERROR(INDEX(Programme!$I$7:$J$94,MATCH($K11,Programme!$I$7:$I$94,0),2),"")</f>
        <v/>
      </c>
      <c r="M11" s="1504"/>
      <c r="N11" s="1509"/>
      <c r="O11" s="1509"/>
      <c r="P11" s="1509"/>
      <c r="Q11" s="1510"/>
      <c r="R11" s="1511" t="str">
        <f ca="1">IFERROR(INDEX(Programme!$K$7:$L$94,MATCH($K11&amp;".1",Programme!$K$7:$K$94,0),2),"")&amp;IFERROR(INDEX(Programme!$K$7:$L$94,MATCH($K11&amp;".2",Programme!$K$7:$K$94,0),2),"")&amp;IFERROR(INDEX(Programme!$K$7:$L$94,MATCH($K11&amp;".3",Programme!$K$7:$K$94,0),2),"")&amp;IFERROR(INDEX(Programme!$K$7:$L$94,MATCH($K11&amp;".4",Programme!$K$7:$K$94,0),2),"")&amp;IFERROR(INDEX(Programme!$K$7:$L$94,MATCH($K11&amp;".5",Programme!$K$7:$K$94,0),2),"")&amp;IFERROR(INDEX(Programme!$K$7:$L$94,MATCH($K11&amp;".6",Programme!$K$7:$K$94,0),2),"")</f>
        <v/>
      </c>
      <c r="S11" s="1504"/>
      <c r="T11" s="1504"/>
      <c r="U11" s="1504"/>
      <c r="V11" s="1504"/>
      <c r="W11" s="1504"/>
      <c r="X11" s="1504"/>
      <c r="Y11" s="1512"/>
    </row>
    <row r="12" spans="1:25" ht="16.5" customHeight="1" x14ac:dyDescent="0.25">
      <c r="A12" s="608" t="s">
        <v>70</v>
      </c>
      <c r="B12" s="609"/>
      <c r="C12" s="609"/>
      <c r="D12" s="609"/>
      <c r="E12" s="609"/>
      <c r="F12" s="609"/>
      <c r="G12" s="609"/>
      <c r="H12" s="609"/>
      <c r="I12" s="609"/>
      <c r="J12" s="609"/>
      <c r="K12" s="610"/>
      <c r="L12" s="611"/>
      <c r="M12" s="612"/>
      <c r="N12" s="613" t="s">
        <v>72</v>
      </c>
      <c r="O12" s="614"/>
      <c r="P12" s="614"/>
      <c r="Q12" s="614"/>
      <c r="R12" s="614"/>
      <c r="S12" s="614"/>
      <c r="T12" s="614"/>
      <c r="U12" s="614"/>
      <c r="V12" s="614"/>
      <c r="W12" s="614"/>
      <c r="X12" s="614"/>
      <c r="Y12" s="615"/>
    </row>
    <row r="13" spans="1:25" ht="30.75" customHeight="1" x14ac:dyDescent="0.25">
      <c r="A13" s="1531" t="s">
        <v>980</v>
      </c>
      <c r="B13" s="1532"/>
      <c r="C13" s="1532"/>
      <c r="D13" s="1532"/>
      <c r="E13" s="1532"/>
      <c r="F13" s="1532"/>
      <c r="G13" s="1532"/>
      <c r="H13" s="1532"/>
      <c r="I13" s="1532"/>
      <c r="J13" s="1532"/>
      <c r="K13" s="1532"/>
      <c r="L13" s="1532"/>
      <c r="M13" s="1533"/>
      <c r="N13" s="1525"/>
      <c r="O13" s="1526"/>
      <c r="P13" s="1526"/>
      <c r="Q13" s="1526"/>
      <c r="R13" s="1526"/>
      <c r="S13" s="1526"/>
      <c r="T13" s="1526"/>
      <c r="U13" s="1526"/>
      <c r="V13" s="1526"/>
      <c r="W13" s="1526"/>
      <c r="X13" s="1526"/>
      <c r="Y13" s="1527"/>
    </row>
    <row r="14" spans="1:25" ht="40.5" customHeight="1" x14ac:dyDescent="0.25">
      <c r="A14" s="1534"/>
      <c r="B14" s="1535"/>
      <c r="C14" s="1535"/>
      <c r="D14" s="1535"/>
      <c r="E14" s="1535"/>
      <c r="F14" s="1535"/>
      <c r="G14" s="1535"/>
      <c r="H14" s="1535"/>
      <c r="I14" s="1535"/>
      <c r="J14" s="1535"/>
      <c r="K14" s="1535"/>
      <c r="L14" s="1535"/>
      <c r="M14" s="1536"/>
      <c r="N14" s="1538"/>
      <c r="O14" s="1539"/>
      <c r="P14" s="1539"/>
      <c r="Q14" s="1539"/>
      <c r="R14" s="1539"/>
      <c r="S14" s="1539"/>
      <c r="T14" s="1539"/>
      <c r="U14" s="1539"/>
      <c r="V14" s="1539"/>
      <c r="W14" s="1539"/>
      <c r="X14" s="1539"/>
      <c r="Y14" s="1540"/>
    </row>
    <row r="15" spans="1:25" ht="16.5" customHeight="1" x14ac:dyDescent="0.25">
      <c r="A15" s="616" t="s">
        <v>382</v>
      </c>
      <c r="B15" s="617"/>
      <c r="C15" s="618"/>
      <c r="D15" s="618"/>
      <c r="E15" s="618"/>
      <c r="F15" s="618"/>
      <c r="G15" s="618"/>
      <c r="H15" s="618"/>
      <c r="I15" s="618"/>
      <c r="J15" s="618"/>
      <c r="K15" s="619"/>
      <c r="L15" s="620"/>
      <c r="M15" s="621"/>
      <c r="N15" s="622" t="s">
        <v>383</v>
      </c>
      <c r="O15" s="623"/>
      <c r="P15" s="623"/>
      <c r="Q15" s="623"/>
      <c r="R15" s="623"/>
      <c r="S15" s="623"/>
      <c r="T15" s="623"/>
      <c r="U15" s="623"/>
      <c r="V15" s="623"/>
      <c r="W15" s="623"/>
      <c r="X15" s="623"/>
      <c r="Y15" s="624"/>
    </row>
    <row r="16" spans="1:25" ht="30" customHeight="1" x14ac:dyDescent="0.25">
      <c r="A16" s="1525" t="s">
        <v>813</v>
      </c>
      <c r="B16" s="1526"/>
      <c r="C16" s="1526"/>
      <c r="D16" s="1526"/>
      <c r="E16" s="1526"/>
      <c r="F16" s="1526"/>
      <c r="G16" s="1526"/>
      <c r="H16" s="1526"/>
      <c r="I16" s="1526"/>
      <c r="J16" s="1526"/>
      <c r="K16" s="1526"/>
      <c r="L16" s="1526"/>
      <c r="M16" s="1527"/>
      <c r="N16" s="1525"/>
      <c r="O16" s="1526"/>
      <c r="P16" s="1526"/>
      <c r="Q16" s="1526"/>
      <c r="R16" s="1526"/>
      <c r="S16" s="1526"/>
      <c r="T16" s="1526"/>
      <c r="U16" s="1526"/>
      <c r="V16" s="1526"/>
      <c r="W16" s="1526"/>
      <c r="X16" s="1526"/>
      <c r="Y16" s="1527"/>
    </row>
    <row r="17" spans="1:25" ht="30" customHeight="1" thickBot="1" x14ac:dyDescent="0.3">
      <c r="A17" s="1528"/>
      <c r="B17" s="1529"/>
      <c r="C17" s="1529"/>
      <c r="D17" s="1529"/>
      <c r="E17" s="1529"/>
      <c r="F17" s="1529"/>
      <c r="G17" s="1529"/>
      <c r="H17" s="1529"/>
      <c r="I17" s="1529"/>
      <c r="J17" s="1529"/>
      <c r="K17" s="1529"/>
      <c r="L17" s="1529"/>
      <c r="M17" s="1530"/>
      <c r="N17" s="1528"/>
      <c r="O17" s="1529"/>
      <c r="P17" s="1529"/>
      <c r="Q17" s="1529"/>
      <c r="R17" s="1529"/>
      <c r="S17" s="1529"/>
      <c r="T17" s="1529"/>
      <c r="U17" s="1529"/>
      <c r="V17" s="1529"/>
      <c r="W17" s="1529"/>
      <c r="X17" s="1529"/>
      <c r="Y17" s="1530"/>
    </row>
    <row r="18" spans="1:25" ht="44.25" customHeight="1" x14ac:dyDescent="0.25">
      <c r="A18" s="625" t="s">
        <v>73</v>
      </c>
      <c r="B18" s="614"/>
      <c r="C18" s="614"/>
      <c r="D18" s="614"/>
      <c r="E18" s="614"/>
      <c r="F18" s="1543" t="s">
        <v>805</v>
      </c>
      <c r="G18" s="1543"/>
      <c r="H18" s="1543"/>
      <c r="I18" s="1543"/>
      <c r="J18" s="1543"/>
      <c r="K18" s="1543"/>
      <c r="L18" s="1543"/>
      <c r="M18" s="1544"/>
      <c r="N18" s="1520" t="s">
        <v>388</v>
      </c>
      <c r="O18" s="1521"/>
      <c r="P18" s="1521"/>
      <c r="Q18" s="1521"/>
      <c r="R18" s="1543" t="s">
        <v>814</v>
      </c>
      <c r="S18" s="1543"/>
      <c r="T18" s="1543"/>
      <c r="U18" s="1543"/>
      <c r="V18" s="1543"/>
      <c r="W18" s="1543"/>
      <c r="X18" s="1543"/>
      <c r="Y18" s="1544"/>
    </row>
    <row r="19" spans="1:25" ht="24" customHeight="1" thickBot="1" x14ac:dyDescent="0.3">
      <c r="A19" s="631" t="s">
        <v>473</v>
      </c>
      <c r="B19" s="626"/>
      <c r="C19" s="626"/>
      <c r="D19" s="626"/>
      <c r="E19" s="626"/>
      <c r="F19" s="1545" t="s">
        <v>815</v>
      </c>
      <c r="G19" s="1545"/>
      <c r="H19" s="1545"/>
      <c r="I19" s="1545"/>
      <c r="J19" s="1545"/>
      <c r="K19" s="1545"/>
      <c r="L19" s="1545"/>
      <c r="M19" s="1546"/>
      <c r="N19" s="1522"/>
      <c r="O19" s="1523"/>
      <c r="P19" s="1523"/>
      <c r="Q19" s="1523"/>
      <c r="R19" s="1529"/>
      <c r="S19" s="1529"/>
      <c r="T19" s="1529"/>
      <c r="U19" s="1529"/>
      <c r="V19" s="1518"/>
      <c r="W19" s="1518"/>
      <c r="X19" s="1518"/>
      <c r="Y19" s="1519"/>
    </row>
    <row r="20" spans="1:25" x14ac:dyDescent="0.25">
      <c r="A20" s="627"/>
      <c r="B20" s="623"/>
      <c r="C20" s="623"/>
      <c r="D20" s="623"/>
      <c r="E20" s="623"/>
      <c r="F20" s="623"/>
      <c r="G20" s="623"/>
      <c r="H20" s="619"/>
      <c r="I20" s="619"/>
      <c r="J20" s="619"/>
      <c r="K20" s="628"/>
      <c r="L20" s="628"/>
      <c r="M20" s="628"/>
      <c r="N20" s="628"/>
      <c r="O20" s="629"/>
      <c r="P20" s="629"/>
      <c r="Q20" s="629"/>
      <c r="R20" s="629"/>
      <c r="S20" s="629"/>
      <c r="T20" s="629"/>
      <c r="U20" s="629"/>
      <c r="V20" s="629"/>
      <c r="W20" s="629"/>
      <c r="X20" s="629"/>
      <c r="Y20" s="629"/>
    </row>
    <row r="21" spans="1:25" ht="15.75" x14ac:dyDescent="0.25">
      <c r="A21" s="1537" t="s">
        <v>74</v>
      </c>
      <c r="B21" s="1537"/>
      <c r="C21" s="1537"/>
      <c r="D21" s="1537"/>
      <c r="E21" s="1537"/>
      <c r="F21" s="1537"/>
      <c r="G21" s="1537"/>
      <c r="H21" s="1537"/>
      <c r="I21" s="1537"/>
      <c r="J21" s="1537"/>
      <c r="K21" s="1537"/>
      <c r="L21" s="1537"/>
      <c r="M21" s="1537"/>
      <c r="N21" s="1537"/>
      <c r="O21" s="1537"/>
      <c r="P21" s="1537"/>
      <c r="Q21" s="1537"/>
      <c r="R21" s="1537"/>
      <c r="S21" s="1537"/>
      <c r="T21" s="1537"/>
      <c r="U21" s="1537"/>
      <c r="V21" s="1537"/>
      <c r="W21" s="1537"/>
      <c r="X21" s="1537"/>
      <c r="Y21" s="1537"/>
    </row>
    <row r="22" spans="1:25" x14ac:dyDescent="0.25">
      <c r="A22" s="630"/>
      <c r="B22" s="607"/>
      <c r="C22" s="1517" t="s">
        <v>75</v>
      </c>
      <c r="D22" s="1515"/>
      <c r="E22" s="1515"/>
      <c r="F22" s="1515"/>
      <c r="G22" s="1515"/>
      <c r="H22" s="1515"/>
      <c r="I22" s="1515"/>
      <c r="J22" s="1515"/>
      <c r="K22" s="1516"/>
      <c r="L22" s="1515" t="s">
        <v>76</v>
      </c>
      <c r="M22" s="1515"/>
      <c r="N22" s="1515"/>
      <c r="O22" s="1515"/>
      <c r="P22" s="1515"/>
      <c r="Q22" s="1515"/>
      <c r="R22" s="1516"/>
      <c r="S22" s="1517" t="s">
        <v>77</v>
      </c>
      <c r="T22" s="1515"/>
      <c r="U22" s="1515"/>
      <c r="V22" s="1515"/>
      <c r="W22" s="1515"/>
      <c r="X22" s="1515"/>
      <c r="Y22" s="1516"/>
    </row>
    <row r="23" spans="1:25" ht="33.75" customHeight="1" x14ac:dyDescent="0.25">
      <c r="A23" s="1497" t="s">
        <v>78</v>
      </c>
      <c r="B23" s="1524"/>
      <c r="C23" s="1548" t="s">
        <v>816</v>
      </c>
      <c r="D23" s="1548"/>
      <c r="E23" s="1548"/>
      <c r="F23" s="1548"/>
      <c r="G23" s="1548"/>
      <c r="H23" s="1548"/>
      <c r="I23" s="1548"/>
      <c r="J23" s="1548"/>
      <c r="K23" s="1548"/>
      <c r="L23" s="1549" t="s">
        <v>853</v>
      </c>
      <c r="M23" s="1549"/>
      <c r="N23" s="1549"/>
      <c r="O23" s="1549"/>
      <c r="P23" s="1549"/>
      <c r="Q23" s="1549"/>
      <c r="R23" s="1549"/>
      <c r="S23" s="1549" t="s">
        <v>817</v>
      </c>
      <c r="T23" s="1549"/>
      <c r="U23" s="1549"/>
      <c r="V23" s="1549"/>
      <c r="W23" s="1549"/>
      <c r="X23" s="1549"/>
      <c r="Y23" s="1549"/>
    </row>
    <row r="24" spans="1:25" ht="121.5" customHeight="1" x14ac:dyDescent="0.25">
      <c r="A24" s="1495" t="s">
        <v>79</v>
      </c>
      <c r="B24" s="1496"/>
      <c r="C24" s="1548" t="s">
        <v>854</v>
      </c>
      <c r="D24" s="1548"/>
      <c r="E24" s="1548"/>
      <c r="F24" s="1548"/>
      <c r="G24" s="1548"/>
      <c r="H24" s="1548"/>
      <c r="I24" s="1548"/>
      <c r="J24" s="1548"/>
      <c r="K24" s="1548"/>
      <c r="L24" s="1548" t="s">
        <v>855</v>
      </c>
      <c r="M24" s="1548"/>
      <c r="N24" s="1548"/>
      <c r="O24" s="1548"/>
      <c r="P24" s="1548"/>
      <c r="Q24" s="1548"/>
      <c r="R24" s="1548"/>
      <c r="S24" s="1548" t="s">
        <v>856</v>
      </c>
      <c r="T24" s="1548"/>
      <c r="U24" s="1548"/>
      <c r="V24" s="1548"/>
      <c r="W24" s="1548"/>
      <c r="X24" s="1548"/>
      <c r="Y24" s="1548"/>
    </row>
    <row r="25" spans="1:25" ht="45" customHeight="1" x14ac:dyDescent="0.25">
      <c r="A25" s="1497" t="s">
        <v>81</v>
      </c>
      <c r="B25" s="1498"/>
      <c r="C25" s="1548" t="s">
        <v>818</v>
      </c>
      <c r="D25" s="1548"/>
      <c r="E25" s="1548"/>
      <c r="F25" s="1548"/>
      <c r="G25" s="1548"/>
      <c r="H25" s="1548"/>
      <c r="I25" s="1548"/>
      <c r="J25" s="1548"/>
      <c r="K25" s="1548"/>
      <c r="L25" s="1548" t="s">
        <v>305</v>
      </c>
      <c r="M25" s="1548"/>
      <c r="N25" s="1548"/>
      <c r="O25" s="1548"/>
      <c r="P25" s="1548"/>
      <c r="Q25" s="1548"/>
      <c r="R25" s="1548"/>
      <c r="S25" s="1548" t="s">
        <v>819</v>
      </c>
      <c r="T25" s="1548"/>
      <c r="U25" s="1548"/>
      <c r="V25" s="1548"/>
      <c r="W25" s="1548"/>
      <c r="X25" s="1548"/>
      <c r="Y25" s="1548"/>
    </row>
    <row r="26" spans="1:25" ht="63.75" customHeight="1" x14ac:dyDescent="0.25">
      <c r="A26" s="1497" t="s">
        <v>80</v>
      </c>
      <c r="B26" s="1498"/>
      <c r="C26" s="1548" t="s">
        <v>820</v>
      </c>
      <c r="D26" s="1548"/>
      <c r="E26" s="1548"/>
      <c r="F26" s="1548"/>
      <c r="G26" s="1548"/>
      <c r="H26" s="1548"/>
      <c r="I26" s="1548"/>
      <c r="J26" s="1548"/>
      <c r="K26" s="1548"/>
      <c r="L26" s="1548" t="s">
        <v>857</v>
      </c>
      <c r="M26" s="1548"/>
      <c r="N26" s="1548"/>
      <c r="O26" s="1548"/>
      <c r="P26" s="1548"/>
      <c r="Q26" s="1548"/>
      <c r="R26" s="1548"/>
      <c r="S26" s="1548" t="s">
        <v>821</v>
      </c>
      <c r="T26" s="1548"/>
      <c r="U26" s="1548"/>
      <c r="V26" s="1548"/>
      <c r="W26" s="1548"/>
      <c r="X26" s="1548"/>
      <c r="Y26" s="1548"/>
    </row>
    <row r="27" spans="1:25" ht="45" customHeight="1" x14ac:dyDescent="0.25">
      <c r="A27" s="1495" t="s">
        <v>341</v>
      </c>
      <c r="B27" s="1496"/>
      <c r="C27" s="1548" t="s">
        <v>822</v>
      </c>
      <c r="D27" s="1548"/>
      <c r="E27" s="1548"/>
      <c r="F27" s="1548"/>
      <c r="G27" s="1548"/>
      <c r="H27" s="1548"/>
      <c r="I27" s="1548"/>
      <c r="J27" s="1548"/>
      <c r="K27" s="1548"/>
      <c r="L27" s="1548" t="s">
        <v>858</v>
      </c>
      <c r="M27" s="1548"/>
      <c r="N27" s="1548"/>
      <c r="O27" s="1548"/>
      <c r="P27" s="1548"/>
      <c r="Q27" s="1548"/>
      <c r="R27" s="1548"/>
      <c r="S27" s="1548" t="s">
        <v>823</v>
      </c>
      <c r="T27" s="1548"/>
      <c r="U27" s="1548"/>
      <c r="V27" s="1548"/>
      <c r="W27" s="1548"/>
      <c r="X27" s="1548"/>
      <c r="Y27" s="1548"/>
    </row>
    <row r="30" spans="1:25" x14ac:dyDescent="0.25">
      <c r="D30" s="4"/>
    </row>
    <row r="32" spans="1:25" x14ac:dyDescent="0.25">
      <c r="I32" s="12"/>
      <c r="J32" s="12"/>
      <c r="K32" s="12"/>
    </row>
    <row r="33" spans="9:11" ht="15.75" x14ac:dyDescent="0.25">
      <c r="I33" s="13"/>
      <c r="J33" s="14"/>
      <c r="K33" s="5"/>
    </row>
    <row r="34" spans="9:11" x14ac:dyDescent="0.25">
      <c r="I34" s="12"/>
      <c r="J34" s="5"/>
    </row>
    <row r="35" spans="9:11" x14ac:dyDescent="0.25">
      <c r="I35" s="12"/>
    </row>
  </sheetData>
  <mergeCells count="57">
    <mergeCell ref="A26:B26"/>
    <mergeCell ref="C26:K26"/>
    <mergeCell ref="L26:R26"/>
    <mergeCell ref="S26:Y26"/>
    <mergeCell ref="S22:Y22"/>
    <mergeCell ref="L5:Q5"/>
    <mergeCell ref="R5:Y5"/>
    <mergeCell ref="B11:J11"/>
    <mergeCell ref="L11:Q11"/>
    <mergeCell ref="R11:Y11"/>
    <mergeCell ref="B6:J6"/>
    <mergeCell ref="L6:Q6"/>
    <mergeCell ref="R6:Y6"/>
    <mergeCell ref="L7:Q7"/>
    <mergeCell ref="R7:Y7"/>
    <mergeCell ref="B8:J8"/>
    <mergeCell ref="L8:Q8"/>
    <mergeCell ref="R8:Y8"/>
    <mergeCell ref="L9:Q9"/>
    <mergeCell ref="R9:Y9"/>
    <mergeCell ref="B10:J10"/>
    <mergeCell ref="A1:A2"/>
    <mergeCell ref="B2:M2"/>
    <mergeCell ref="B4:J4"/>
    <mergeCell ref="L4:Q4"/>
    <mergeCell ref="R4:Y4"/>
    <mergeCell ref="L10:Q10"/>
    <mergeCell ref="R10:Y10"/>
    <mergeCell ref="A13:M14"/>
    <mergeCell ref="N13:Y14"/>
    <mergeCell ref="A16:M17"/>
    <mergeCell ref="N16:Y17"/>
    <mergeCell ref="F19:M19"/>
    <mergeCell ref="F18:M18"/>
    <mergeCell ref="A21:Y21"/>
    <mergeCell ref="C22:K22"/>
    <mergeCell ref="L22:R22"/>
    <mergeCell ref="N18:Q19"/>
    <mergeCell ref="R19:U19"/>
    <mergeCell ref="V19:Y19"/>
    <mergeCell ref="R18:Y18"/>
    <mergeCell ref="A27:B27"/>
    <mergeCell ref="C27:K27"/>
    <mergeCell ref="L27:R27"/>
    <mergeCell ref="S27:Y27"/>
    <mergeCell ref="A23:B23"/>
    <mergeCell ref="C23:K23"/>
    <mergeCell ref="L23:R23"/>
    <mergeCell ref="S23:Y23"/>
    <mergeCell ref="A24:B24"/>
    <mergeCell ref="C24:K24"/>
    <mergeCell ref="L24:R24"/>
    <mergeCell ref="S24:Y24"/>
    <mergeCell ref="A25:B25"/>
    <mergeCell ref="C25:K25"/>
    <mergeCell ref="L25:R25"/>
    <mergeCell ref="S25:Y25"/>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Y35"/>
  <sheetViews>
    <sheetView topLeftCell="A14" zoomScale="85" zoomScaleNormal="85" workbookViewId="0">
      <selection activeCell="L25" sqref="L25:R25"/>
    </sheetView>
  </sheetViews>
  <sheetFormatPr baseColWidth="10" defaultRowHeight="15" x14ac:dyDescent="0.25"/>
  <cols>
    <col min="1" max="1" width="7.28515625" style="284" customWidth="1"/>
    <col min="2" max="10" width="6.5703125" style="284" customWidth="1"/>
    <col min="11" max="11" width="9.140625" style="284" customWidth="1"/>
    <col min="12" max="17" width="8.28515625" style="284" customWidth="1"/>
    <col min="18" max="25" width="8.5703125" style="284" customWidth="1"/>
    <col min="26" max="31" width="4.7109375" style="284" customWidth="1"/>
    <col min="32" max="16384" width="11.42578125" style="284"/>
  </cols>
  <sheetData>
    <row r="1" spans="1:25" ht="18" customHeight="1" x14ac:dyDescent="0.25">
      <c r="A1" s="1499" t="s">
        <v>524</v>
      </c>
      <c r="B1" s="291" t="s">
        <v>42</v>
      </c>
      <c r="C1" s="292"/>
      <c r="D1" s="292"/>
      <c r="E1" s="292"/>
      <c r="F1" s="292"/>
      <c r="G1" s="292"/>
      <c r="H1" s="292"/>
      <c r="I1" s="292"/>
      <c r="J1" s="292"/>
      <c r="K1" s="292"/>
      <c r="L1" s="292"/>
      <c r="M1" s="293"/>
      <c r="N1" s="299" t="s">
        <v>381</v>
      </c>
      <c r="O1" s="294"/>
      <c r="P1" s="294"/>
      <c r="Q1" s="294"/>
      <c r="R1" s="294"/>
      <c r="S1" s="294"/>
      <c r="T1" s="294"/>
      <c r="U1" s="294"/>
      <c r="V1" s="294"/>
      <c r="W1" s="294"/>
      <c r="X1" s="294"/>
      <c r="Y1" s="295"/>
    </row>
    <row r="2" spans="1:25" ht="20.25" customHeight="1" thickBot="1" x14ac:dyDescent="0.3">
      <c r="A2" s="1500"/>
      <c r="B2" s="1501">
        <f>INDEX(Problématiques_compétences!$A$3:$D$118,QUOTIENT(MATCH(A1,Problématiques_compétences!$D$3:$D$118,0),8)*8+2,1)</f>
        <v>0</v>
      </c>
      <c r="C2" s="1502"/>
      <c r="D2" s="1502"/>
      <c r="E2" s="1502"/>
      <c r="F2" s="1502"/>
      <c r="G2" s="1502"/>
      <c r="H2" s="1502"/>
      <c r="I2" s="1502"/>
      <c r="J2" s="1502"/>
      <c r="K2" s="1502"/>
      <c r="L2" s="1502"/>
      <c r="M2" s="1503"/>
      <c r="N2" s="296" t="str">
        <f>INDEX(Problématiques_compétences!$B$3:$D$118,MATCH(A1,Problématiques_compétences!$D$3:$D$118,0),1)</f>
        <v>Test et validation</v>
      </c>
      <c r="O2" s="297"/>
      <c r="P2" s="297"/>
      <c r="Q2" s="297"/>
      <c r="R2" s="297"/>
      <c r="S2" s="297"/>
      <c r="T2" s="297"/>
      <c r="U2" s="297"/>
      <c r="V2" s="297"/>
      <c r="W2" s="297"/>
      <c r="X2" s="297"/>
      <c r="Y2" s="298"/>
    </row>
    <row r="3" spans="1:25" ht="15.75" customHeight="1" x14ac:dyDescent="0.25">
      <c r="A3" s="291" t="s">
        <v>55</v>
      </c>
      <c r="B3" s="300"/>
      <c r="C3" s="300"/>
      <c r="D3" s="300"/>
      <c r="E3" s="301"/>
      <c r="F3" s="300"/>
      <c r="G3" s="300"/>
      <c r="H3" s="301"/>
      <c r="I3" s="300"/>
      <c r="J3" s="300"/>
      <c r="K3" s="302" t="s">
        <v>71</v>
      </c>
      <c r="L3" s="303"/>
      <c r="M3" s="303"/>
      <c r="N3" s="303"/>
      <c r="O3" s="300"/>
      <c r="P3" s="300"/>
      <c r="Q3" s="300"/>
      <c r="R3" s="304" t="s">
        <v>350</v>
      </c>
      <c r="S3" s="300"/>
      <c r="T3" s="300"/>
      <c r="U3" s="300"/>
      <c r="V3" s="300"/>
      <c r="W3" s="300"/>
      <c r="X3" s="300"/>
      <c r="Y3" s="305"/>
    </row>
    <row r="4" spans="1:25" ht="32.25" customHeight="1" x14ac:dyDescent="0.25">
      <c r="A4" s="311" t="str">
        <f t="array" aca="1" ref="A4" ca="1">IFERROR(INDEX(Problématiques_compétences!$F$2:$AK$2,SMALL(IF(INDIRECT("Problématiques_compétences!F"&amp;MATCH($A$1,Problématiques_compétences!$D$1:$D$118,0)):INDIRECT("Problématiques_compétences!AK"&amp;MATCH($A$1,Problématiques_compétences!$D$1:$D$118,0))="x",COLUMN(Problématiques_compétences!$F$1:$AK$1)-5,""),ROW()-3)),"")</f>
        <v>CS 1.5</v>
      </c>
      <c r="B4" s="1508" t="str">
        <f ca="1">INDEX(Programme!$B$4:$C$46,MATCH(A4,Programme!$B$4:$B$46,0),2)</f>
        <v>► Respecter une procédure de travail garantissant un résultat en respectant les règles de sécurité et d’utilisation des outils mis à disposition.</v>
      </c>
      <c r="C4" s="1508"/>
      <c r="D4" s="1508"/>
      <c r="E4" s="1508"/>
      <c r="F4" s="1508"/>
      <c r="G4" s="1508"/>
      <c r="H4" s="1508"/>
      <c r="I4" s="1508"/>
      <c r="J4" s="1508"/>
      <c r="K4" s="306" t="str">
        <f t="array" aca="1" ref="K4" ca="1">INDEX(Programme!$B$3:$G$46,MATCH($A$4,Programme!$B$3:$B$46,0),SMALL(IF(INDIRECT("Programme!D"&amp;MATCH($A$4,Programme!$B$1:$B$46,0)):INDIRECT("Programme!G"&amp;MATCH($A$4,Programme!$B$1:$B$46,0))&lt;&gt;"",COLUMN(Programme!$D$3:$G$3)-1),ROW()-3))</f>
        <v>MSOST.1.1</v>
      </c>
      <c r="L4" s="1504" t="str">
        <f ca="1">IFERROR(INDEX(Programme!$I$7:$J$94,MATCH($K4,Programme!$I$7:$I$94,0),2),"")</f>
        <v>Respecter une procédure de travail garantissant un résultat en respectant les règles de sécurité et d’utilisation des outils mis à disposition.</v>
      </c>
      <c r="M4" s="1504"/>
      <c r="N4" s="1504"/>
      <c r="O4" s="1504"/>
      <c r="P4" s="1504"/>
      <c r="Q4" s="1505"/>
      <c r="R4" s="1511" t="str">
        <f ca="1">IFERROR(INDEX(Programme!$K$7:$L$94,MATCH($K4&amp;".1",Programme!$K$7:$K$94,0),2),"")&amp;IFERROR(INDEX(Programme!$K$7:$L$94,MATCH($K4&amp;".2",Programme!$K$7:$K$94,0),2),"")&amp;IFERROR(INDEX(Programme!$K$7:$L$94,MATCH($K4&amp;".3",Programme!$K$7:$K$94,0),2),"")&amp;IFERROR(INDEX(Programme!$K$7:$L$94,MATCH($K4&amp;".4",Programme!$K$7:$K$94,0),2),"")&amp;IFERROR(INDEX(Programme!$K$7:$L$94,MATCH($K4&amp;".5",Programme!$K$7:$K$94,0),2),"")&amp;IFERROR(INDEX(Programme!$K$7:$L$94,MATCH($K4&amp;".6",Programme!$K$7:$K$94,0),2),"")</f>
        <v>Procédures, protocoles. Ergonomie.</v>
      </c>
      <c r="S4" s="1504"/>
      <c r="T4" s="1504"/>
      <c r="U4" s="1504"/>
      <c r="V4" s="1504"/>
      <c r="W4" s="1504"/>
      <c r="X4" s="1504"/>
      <c r="Y4" s="1512"/>
    </row>
    <row r="5" spans="1:25" ht="32.25" customHeight="1" x14ac:dyDescent="0.25">
      <c r="A5" s="307"/>
      <c r="B5" s="308"/>
      <c r="C5" s="308"/>
      <c r="D5" s="308"/>
      <c r="E5" s="309"/>
      <c r="F5" s="309"/>
      <c r="G5" s="309"/>
      <c r="H5" s="309"/>
      <c r="I5" s="309"/>
      <c r="J5" s="309"/>
      <c r="K5" s="310" t="str">
        <f t="array" aca="1" ref="K5" ca="1">IFERROR(INDEX(Programme!$B$3:$G$46,MATCH($A$4,Programme!$B$3:$B$46,0),SMALL(IF(INDIRECT("Programme!D"&amp;MATCH($A$4,Programme!$B$1:$B$46,0)):INDIRECT("Programme!G"&amp;MATCH($A$4,Programme!$B$1:$B$46,0))&lt;&gt;"",COLUMN(Programme!$D$3:$G$3)-1),ROW()-3)),"")</f>
        <v/>
      </c>
      <c r="L5" s="1506" t="str">
        <f ca="1">IFERROR(INDEX(Programme!$I$7:$J$94,MATCH($K5,Programme!$I$7:$I$94,0),2),"")</f>
        <v/>
      </c>
      <c r="M5" s="1506"/>
      <c r="N5" s="1506"/>
      <c r="O5" s="1506"/>
      <c r="P5" s="1506"/>
      <c r="Q5" s="1507"/>
      <c r="R5" s="1513" t="str">
        <f ca="1">IFERROR(INDEX(Programme!$K$7:$L$94,MATCH($K5&amp;".1",Programme!$K$7:$K$94,0),2),"")&amp;IFERROR(INDEX(Programme!$K$7:$L$94,MATCH($K5&amp;".2",Programme!$K$7:$K$94,0),2),"")&amp;IFERROR(INDEX(Programme!$K$7:$L$94,MATCH($K5&amp;".3",Programme!$K$7:$K$94,0),2),"")&amp;IFERROR(INDEX(Programme!$K$7:$L$94,MATCH($K5&amp;".4",Programme!$K$7:$K$94,0),2),"")&amp;IFERROR(INDEX(Programme!$K$7:$L$94,MATCH($K5&amp;".5",Programme!$K$7:$K$94,0),2),"")&amp;IFERROR(INDEX(Programme!$K$7:$L$94,MATCH($K5&amp;".6",Programme!$K$7:$K$94,0),2),"")</f>
        <v/>
      </c>
      <c r="S5" s="1506"/>
      <c r="T5" s="1506"/>
      <c r="U5" s="1506"/>
      <c r="V5" s="1506"/>
      <c r="W5" s="1506"/>
      <c r="X5" s="1506"/>
      <c r="Y5" s="1514"/>
    </row>
    <row r="6" spans="1:25" ht="32.25" customHeight="1" x14ac:dyDescent="0.25">
      <c r="A6" s="311" t="str">
        <f t="array" aca="1" ref="A6" ca="1">IFERROR(INDEX(Problématiques_compétences!$F$2:$AK$2,SMALL(IF(INDIRECT("Problématiques_compétences!F"&amp;MATCH($A$1,Problématiques_compétences!$D$1:$D$118,0)):INDIRECT("Problématiques_compétences!AK"&amp;MATCH($A$1,Problématiques_compétences!$D$1:$D$118,0))="x",COLUMN(Problématiques_compétences!$F$1:$AK$1)-5,""),ROW()-4)),"")</f>
        <v/>
      </c>
      <c r="B6" s="1508" t="str">
        <f ca="1">IFERROR(INDEX(Programme!$B$4:$C$46,MATCH(A6,Programme!$B$4:$B$46,0),2),"")</f>
        <v/>
      </c>
      <c r="C6" s="1508"/>
      <c r="D6" s="1508"/>
      <c r="E6" s="1508"/>
      <c r="F6" s="1508"/>
      <c r="G6" s="1508"/>
      <c r="H6" s="1508"/>
      <c r="I6" s="1508"/>
      <c r="J6" s="1508"/>
      <c r="K6" s="306" t="str">
        <f t="array" aca="1" ref="K6" ca="1">IFERROR(INDEX(Programme!$B$3:$G$46,MATCH($A$6,Programme!$B$3:$B$46,0),SMALL(IF(INDIRECT("Programme!D"&amp;MATCH($A$6,Programme!$B$1:$B$46,0)):INDIRECT("Programme!G"&amp;MATCH($A$6,Programme!$B$1:$B$46,0))&lt;&gt;"",COLUMN(Programme!$D$3:$G$3)-1),ROW()-5)),"")</f>
        <v/>
      </c>
      <c r="L6" s="1504" t="str">
        <f ca="1">IFERROR(INDEX(Programme!$I$7:$J$94,MATCH($K6,Programme!$I$7:$I$94,0),2),"")</f>
        <v/>
      </c>
      <c r="M6" s="1504"/>
      <c r="N6" s="1504"/>
      <c r="O6" s="1504"/>
      <c r="P6" s="1504"/>
      <c r="Q6" s="1505"/>
      <c r="R6" s="1511" t="str">
        <f ca="1">IFERROR(INDEX(Programme!$K$7:$L$94,MATCH($K6&amp;".1",Programme!$K$7:$K$94,0),2),"")&amp;IFERROR(INDEX(Programme!$K$7:$L$94,MATCH($K6&amp;".2",Programme!$K$7:$K$94,0),2),"")&amp;IFERROR(INDEX(Programme!$K$7:$L$94,MATCH($K6&amp;".3",Programme!$K$7:$K$94,0),2),"")&amp;IFERROR(INDEX(Programme!$K$7:$L$94,MATCH($K6&amp;".4",Programme!$K$7:$K$94,0),2),"")&amp;IFERROR(INDEX(Programme!$K$7:$L$94,MATCH($K6&amp;".5",Programme!$K$7:$K$94,0),2),"")&amp;IFERROR(INDEX(Programme!$K$7:$L$94,MATCH($K6&amp;".6",Programme!$K$7:$K$94,0),2),"")</f>
        <v/>
      </c>
      <c r="S6" s="1504"/>
      <c r="T6" s="1504"/>
      <c r="U6" s="1504"/>
      <c r="V6" s="1504"/>
      <c r="W6" s="1504"/>
      <c r="X6" s="1504"/>
      <c r="Y6" s="1512"/>
    </row>
    <row r="7" spans="1:25" ht="32.25" customHeight="1" x14ac:dyDescent="0.25">
      <c r="A7" s="312"/>
      <c r="B7" s="314"/>
      <c r="C7" s="314"/>
      <c r="D7" s="314"/>
      <c r="E7" s="314"/>
      <c r="F7" s="314"/>
      <c r="G7" s="314"/>
      <c r="H7" s="314"/>
      <c r="I7" s="314"/>
      <c r="J7" s="314"/>
      <c r="K7" s="310" t="str">
        <f t="array" aca="1" ref="K7" ca="1">IFERROR(INDEX(Programme!$B$3:$G$46,MATCH($A$6,Programme!$B$3:$B$46,0),SMALL(IF(INDIRECT("Programme!D"&amp;MATCH($A$6,Programme!$B$1:$B$46,0)):INDIRECT("Programme!G"&amp;MATCH($A$6,Programme!$B$1:$B$46,0))&lt;&gt;"",COLUMN(Programme!$D$3:$G$3)-1),ROW()-5)),"")</f>
        <v/>
      </c>
      <c r="L7" s="1506" t="str">
        <f ca="1">IFERROR(INDEX(Programme!$I$7:$J$94,MATCH($K7,Programme!$I$7:$I$94,0),2),"")</f>
        <v/>
      </c>
      <c r="M7" s="1506"/>
      <c r="N7" s="1506"/>
      <c r="O7" s="1506"/>
      <c r="P7" s="1506"/>
      <c r="Q7" s="1507"/>
      <c r="R7" s="1513" t="str">
        <f ca="1">IFERROR(INDEX(Programme!$K$7:$L$94,MATCH($K7&amp;".1",Programme!$K$7:$K$94,0),2),"")&amp;IFERROR(INDEX(Programme!$K$7:$L$94,MATCH($K7&amp;".2",Programme!$K$7:$K$94,0),2),"")&amp;IFERROR(INDEX(Programme!$K$7:$L$94,MATCH($K7&amp;".3",Programme!$K$7:$K$94,0),2),"")&amp;IFERROR(INDEX(Programme!$K$7:$L$94,MATCH($K7&amp;".4",Programme!$K$7:$K$94,0),2),"")&amp;IFERROR(INDEX(Programme!$K$7:$L$94,MATCH($K7&amp;".5",Programme!$K$7:$K$94,0),2),"")&amp;IFERROR(INDEX(Programme!$K$7:$L$94,MATCH($K7&amp;".6",Programme!$K$7:$K$94,0),2),"")</f>
        <v/>
      </c>
      <c r="S7" s="1506"/>
      <c r="T7" s="1506"/>
      <c r="U7" s="1506"/>
      <c r="V7" s="1506"/>
      <c r="W7" s="1506"/>
      <c r="X7" s="1506"/>
      <c r="Y7" s="1514"/>
    </row>
    <row r="8" spans="1:25" ht="32.25" customHeight="1" x14ac:dyDescent="0.25">
      <c r="A8" s="311" t="str">
        <f t="array" aca="1" ref="A8" ca="1">IFERROR(INDEX(Problématiques_compétences!$F$2:$AK$2,SMALL(IF(INDIRECT("Problématiques_compétences!F"&amp;MATCH($A$1,Problématiques_compétences!$D$1:$D$118,0)):INDIRECT("Problématiques_compétences!AK"&amp;MATCH($A$1,Problématiques_compétences!$D$1:$D$118,0))="x",COLUMN(Problématiques_compétences!$F$1:$AK$1)-5,""),ROW()-5)),"")</f>
        <v/>
      </c>
      <c r="B8" s="1508" t="str">
        <f ca="1">IFERROR(INDEX(Programme!$B$4:$C$46,MATCH(A8,Programme!$B$4:$B$46,0),2),"")</f>
        <v/>
      </c>
      <c r="C8" s="1508"/>
      <c r="D8" s="1508"/>
      <c r="E8" s="1508"/>
      <c r="F8" s="1508"/>
      <c r="G8" s="1508"/>
      <c r="H8" s="1508"/>
      <c r="I8" s="1508"/>
      <c r="J8" s="1508"/>
      <c r="K8" s="306" t="str">
        <f t="array" aca="1" ref="K8" ca="1">IFERROR(INDEX(Programme!$B$3:$G$46,MATCH($A$8,Programme!$B$3:$B$46,0),SMALL(IF(INDIRECT("Programme!D"&amp;MATCH($A$8,Programme!$B$1:$B$46,0)):INDIRECT("Programme!G"&amp;MATCH($A$8,Programme!$B$1:$B$46,0))&lt;&gt;"",COLUMN(Programme!$D$3:$G$3)-1),ROW()-7)),"")</f>
        <v/>
      </c>
      <c r="L8" s="1504" t="str">
        <f ca="1">IFERROR(INDEX(Programme!$I$7:$J$94,MATCH($K8,Programme!$I$7:$I$94,0),2),"")</f>
        <v/>
      </c>
      <c r="M8" s="1504"/>
      <c r="N8" s="1504"/>
      <c r="O8" s="1504"/>
      <c r="P8" s="1504"/>
      <c r="Q8" s="1505"/>
      <c r="R8" s="1511" t="str">
        <f ca="1">IFERROR(INDEX(Programme!$K$7:$L$94,MATCH($K8&amp;".1",Programme!$K$7:$K$94,0),2),"")&amp;IFERROR(INDEX(Programme!$K$7:$L$94,MATCH($K8&amp;".2",Programme!$K$7:$K$94,0),2),"")&amp;IFERROR(INDEX(Programme!$K$7:$L$94,MATCH($K8&amp;".3",Programme!$K$7:$K$94,0),2),"")&amp;IFERROR(INDEX(Programme!$K$7:$L$94,MATCH($K8&amp;".4",Programme!$K$7:$K$94,0),2),"")&amp;IFERROR(INDEX(Programme!$K$7:$L$94,MATCH($K8&amp;".5",Programme!$K$7:$K$94,0),2),"")&amp;IFERROR(INDEX(Programme!$K$7:$L$94,MATCH($K8&amp;".6",Programme!$K$7:$K$94,0),2),"")</f>
        <v/>
      </c>
      <c r="S8" s="1504"/>
      <c r="T8" s="1504"/>
      <c r="U8" s="1504"/>
      <c r="V8" s="1504"/>
      <c r="W8" s="1504"/>
      <c r="X8" s="1504"/>
      <c r="Y8" s="1512"/>
    </row>
    <row r="9" spans="1:25" ht="32.25" customHeight="1" x14ac:dyDescent="0.25">
      <c r="A9" s="313"/>
      <c r="B9" s="315"/>
      <c r="C9" s="315"/>
      <c r="D9" s="315"/>
      <c r="E9" s="315"/>
      <c r="F9" s="315"/>
      <c r="G9" s="315"/>
      <c r="H9" s="315"/>
      <c r="I9" s="315"/>
      <c r="J9" s="315"/>
      <c r="K9" s="310" t="str">
        <f t="array" aca="1" ref="K9" ca="1">IFERROR(INDEX(Programme!$B$3:$G$46,MATCH($A$8,Programme!$B$3:$B$46,0),SMALL(IF(INDIRECT("Programme!D"&amp;MATCH($A$8,Programme!$B$1:$B$46,0)):INDIRECT("Programme!G"&amp;MATCH($A$8,Programme!$B$1:$B$46,0))&lt;&gt;"",COLUMN(Programme!$D$3:$G$3)-1),ROW()-7)),"")</f>
        <v/>
      </c>
      <c r="L9" s="1506" t="str">
        <f ca="1">IFERROR(INDEX(Programme!$I$7:$J$94,MATCH($K9,Programme!$I$7:$I$94,0),2),"")</f>
        <v/>
      </c>
      <c r="M9" s="1506"/>
      <c r="N9" s="1506"/>
      <c r="O9" s="1506"/>
      <c r="P9" s="1506"/>
      <c r="Q9" s="1507"/>
      <c r="R9" s="1513" t="str">
        <f ca="1">IFERROR(INDEX(Programme!$K$7:$L$94,MATCH($K9&amp;".1",Programme!$K$7:$K$94,0),2),"")&amp;IFERROR(INDEX(Programme!$K$7:$L$94,MATCH($K9&amp;".2",Programme!$K$7:$K$94,0),2),"")&amp;IFERROR(INDEX(Programme!$K$7:$L$94,MATCH($K9&amp;".3",Programme!$K$7:$K$94,0),2),"")&amp;IFERROR(INDEX(Programme!$K$7:$L$94,MATCH($K9&amp;".4",Programme!$K$7:$K$94,0),2),"")&amp;IFERROR(INDEX(Programme!$K$7:$L$94,MATCH($K9&amp;".5",Programme!$K$7:$K$94,0),2),"")&amp;IFERROR(INDEX(Programme!$K$7:$L$94,MATCH($K9&amp;".6",Programme!$K$7:$K$94,0),2),"")</f>
        <v/>
      </c>
      <c r="S9" s="1506"/>
      <c r="T9" s="1506"/>
      <c r="U9" s="1506"/>
      <c r="V9" s="1506"/>
      <c r="W9" s="1506"/>
      <c r="X9" s="1506"/>
      <c r="Y9" s="1514"/>
    </row>
    <row r="10" spans="1:25" ht="32.25" customHeight="1" x14ac:dyDescent="0.25">
      <c r="A10" s="311" t="str">
        <f t="array" aca="1" ref="A10" ca="1">IFERROR(INDEX(Problématiques_compétences!$F$2:$AK$2,SMALL(IF(INDIRECT("Problématiques_compétences!F"&amp;MATCH($A$1,Problématiques_compétences!$D$1:$D$118,0)):INDIRECT("Problématiques_compétences!AK"&amp;MATCH($A$1,Problématiques_compétences!$D$1:$D$118,0))="x",COLUMN(Problématiques_compétences!$F$1:$AK$1)-5,""),ROW()-6)),"")</f>
        <v/>
      </c>
      <c r="B10" s="1508" t="str">
        <f ca="1">IFERROR(INDEX(Programme!$B$4:$C$46,MATCH(A10,Programme!$B$4:$B$46,0),2),"")</f>
        <v/>
      </c>
      <c r="C10" s="1508"/>
      <c r="D10" s="1508"/>
      <c r="E10" s="1508"/>
      <c r="F10" s="1508"/>
      <c r="G10" s="1508"/>
      <c r="H10" s="1508"/>
      <c r="I10" s="1508"/>
      <c r="J10" s="1508"/>
      <c r="K10" s="306" t="str">
        <f t="array" aca="1" ref="K10" ca="1">IFERROR(INDEX(Programme!$B$3:$G$46,MATCH($A$10,Programme!$B$3:$B$46,0),SMALL(IF(INDIRECT("Programme!D"&amp;MATCH($A$10,Programme!$B$1:$B$46,0)):INDIRECT("Programme!G"&amp;MATCH($A$10,Programme!$B$1:$B$46,0))&lt;&gt;"",COLUMN(Programme!$D$3:$G$3)-1),ROW()-9)),"")</f>
        <v/>
      </c>
      <c r="L10" s="1504" t="str">
        <f ca="1">IFERROR(INDEX(Programme!$I$7:$J$94,MATCH($K10,Programme!$I$7:$I$94,0),2),"")</f>
        <v/>
      </c>
      <c r="M10" s="1504"/>
      <c r="N10" s="1504"/>
      <c r="O10" s="1504"/>
      <c r="P10" s="1504"/>
      <c r="Q10" s="1505"/>
      <c r="R10" s="1511" t="str">
        <f ca="1">IFERROR(INDEX(Programme!$K$7:$L$94,MATCH($K10&amp;".1",Programme!$K$7:$K$94,0),2),"")&amp;IFERROR(INDEX(Programme!$K$7:$L$94,MATCH($K10&amp;".2",Programme!$K$7:$K$94,0),2),"")&amp;IFERROR(INDEX(Programme!$K$7:$L$94,MATCH($K10&amp;".3",Programme!$K$7:$K$94,0),2),"")&amp;IFERROR(INDEX(Programme!$K$7:$L$94,MATCH($K10&amp;".4",Programme!$K$7:$K$94,0),2),"")&amp;IFERROR(INDEX(Programme!$K$7:$L$94,MATCH($K10&amp;".5",Programme!$K$7:$K$94,0),2),"")&amp;IFERROR(INDEX(Programme!$K$7:$L$94,MATCH($K10&amp;".6",Programme!$K$7:$K$94,0),2),"")</f>
        <v/>
      </c>
      <c r="S10" s="1504"/>
      <c r="T10" s="1504"/>
      <c r="U10" s="1504"/>
      <c r="V10" s="1504"/>
      <c r="W10" s="1504"/>
      <c r="X10" s="1504"/>
      <c r="Y10" s="1512"/>
    </row>
    <row r="11" spans="1:25" ht="32.25" customHeight="1" thickBot="1" x14ac:dyDescent="0.3">
      <c r="A11" s="311"/>
      <c r="B11" s="1508"/>
      <c r="C11" s="1508"/>
      <c r="D11" s="1508"/>
      <c r="E11" s="1508"/>
      <c r="F11" s="1508"/>
      <c r="G11" s="1508"/>
      <c r="H11" s="1508"/>
      <c r="I11" s="1508"/>
      <c r="J11" s="1508"/>
      <c r="K11" s="306" t="str">
        <f t="array" aca="1" ref="K11" ca="1">IFERROR(INDEX(Programme!$B$3:$G$46,MATCH($A$10,Programme!$B$3:$B$46,0),SMALL(IF(INDIRECT("Programme!D"&amp;MATCH($A$10,Programme!$B$1:$B$46,0)):INDIRECT("Programme!G"&amp;MATCH($A$10,Programme!$B$1:$B$46,0))&lt;&gt;"",COLUMN(Programme!$D$3:$G$3)-1),ROW()-9)),"")</f>
        <v/>
      </c>
      <c r="L11" s="1504" t="str">
        <f ca="1">IFERROR(INDEX(Programme!$I$7:$J$94,MATCH($K11,Programme!$I$7:$I$94,0),2),"")</f>
        <v/>
      </c>
      <c r="M11" s="1504"/>
      <c r="N11" s="1509"/>
      <c r="O11" s="1509"/>
      <c r="P11" s="1509"/>
      <c r="Q11" s="1510"/>
      <c r="R11" s="1511" t="str">
        <f ca="1">IFERROR(INDEX(Programme!$K$7:$L$94,MATCH($K11&amp;".1",Programme!$K$7:$K$94,0),2),"")&amp;IFERROR(INDEX(Programme!$K$7:$L$94,MATCH($K11&amp;".2",Programme!$K$7:$K$94,0),2),"")&amp;IFERROR(INDEX(Programme!$K$7:$L$94,MATCH($K11&amp;".3",Programme!$K$7:$K$94,0),2),"")&amp;IFERROR(INDEX(Programme!$K$7:$L$94,MATCH($K11&amp;".4",Programme!$K$7:$K$94,0),2),"")&amp;IFERROR(INDEX(Programme!$K$7:$L$94,MATCH($K11&amp;".5",Programme!$K$7:$K$94,0),2),"")&amp;IFERROR(INDEX(Programme!$K$7:$L$94,MATCH($K11&amp;".6",Programme!$K$7:$K$94,0),2),"")</f>
        <v/>
      </c>
      <c r="S11" s="1504"/>
      <c r="T11" s="1504"/>
      <c r="U11" s="1504"/>
      <c r="V11" s="1504"/>
      <c r="W11" s="1504"/>
      <c r="X11" s="1504"/>
      <c r="Y11" s="1512"/>
    </row>
    <row r="12" spans="1:25" ht="16.5" customHeight="1" x14ac:dyDescent="0.25">
      <c r="A12" s="633" t="s">
        <v>70</v>
      </c>
      <c r="B12" s="634"/>
      <c r="C12" s="634"/>
      <c r="D12" s="634"/>
      <c r="E12" s="634"/>
      <c r="F12" s="634"/>
      <c r="G12" s="634"/>
      <c r="H12" s="634"/>
      <c r="I12" s="634"/>
      <c r="J12" s="634"/>
      <c r="K12" s="635"/>
      <c r="L12" s="636"/>
      <c r="M12" s="637"/>
      <c r="N12" s="638" t="s">
        <v>72</v>
      </c>
      <c r="O12" s="639"/>
      <c r="P12" s="639"/>
      <c r="Q12" s="639"/>
      <c r="R12" s="639"/>
      <c r="S12" s="639"/>
      <c r="T12" s="639"/>
      <c r="U12" s="639"/>
      <c r="V12" s="639"/>
      <c r="W12" s="639"/>
      <c r="X12" s="639"/>
      <c r="Y12" s="640"/>
    </row>
    <row r="13" spans="1:25" ht="30.75" customHeight="1" x14ac:dyDescent="0.25">
      <c r="A13" s="1531" t="s">
        <v>981</v>
      </c>
      <c r="B13" s="1532"/>
      <c r="C13" s="1532"/>
      <c r="D13" s="1532"/>
      <c r="E13" s="1532"/>
      <c r="F13" s="1532"/>
      <c r="G13" s="1532"/>
      <c r="H13" s="1532"/>
      <c r="I13" s="1532"/>
      <c r="J13" s="1532"/>
      <c r="K13" s="1532"/>
      <c r="L13" s="1532"/>
      <c r="M13" s="1533"/>
      <c r="N13" s="1525"/>
      <c r="O13" s="1526"/>
      <c r="P13" s="1526"/>
      <c r="Q13" s="1526"/>
      <c r="R13" s="1526"/>
      <c r="S13" s="1526"/>
      <c r="T13" s="1526"/>
      <c r="U13" s="1526"/>
      <c r="V13" s="1526"/>
      <c r="W13" s="1526"/>
      <c r="X13" s="1526"/>
      <c r="Y13" s="1527"/>
    </row>
    <row r="14" spans="1:25" ht="41.25" customHeight="1" x14ac:dyDescent="0.25">
      <c r="A14" s="1534"/>
      <c r="B14" s="1535"/>
      <c r="C14" s="1535"/>
      <c r="D14" s="1535"/>
      <c r="E14" s="1535"/>
      <c r="F14" s="1535"/>
      <c r="G14" s="1535"/>
      <c r="H14" s="1535"/>
      <c r="I14" s="1535"/>
      <c r="J14" s="1535"/>
      <c r="K14" s="1535"/>
      <c r="L14" s="1535"/>
      <c r="M14" s="1536"/>
      <c r="N14" s="1538"/>
      <c r="O14" s="1539"/>
      <c r="P14" s="1539"/>
      <c r="Q14" s="1539"/>
      <c r="R14" s="1539"/>
      <c r="S14" s="1539"/>
      <c r="T14" s="1539"/>
      <c r="U14" s="1539"/>
      <c r="V14" s="1539"/>
      <c r="W14" s="1539"/>
      <c r="X14" s="1539"/>
      <c r="Y14" s="1540"/>
    </row>
    <row r="15" spans="1:25" ht="16.5" customHeight="1" x14ac:dyDescent="0.25">
      <c r="A15" s="641" t="s">
        <v>382</v>
      </c>
      <c r="B15" s="642"/>
      <c r="C15" s="643"/>
      <c r="D15" s="643"/>
      <c r="E15" s="643"/>
      <c r="F15" s="643"/>
      <c r="G15" s="643"/>
      <c r="H15" s="643"/>
      <c r="I15" s="643"/>
      <c r="J15" s="643"/>
      <c r="K15" s="644"/>
      <c r="L15" s="645"/>
      <c r="M15" s="646"/>
      <c r="N15" s="647" t="s">
        <v>383</v>
      </c>
      <c r="O15" s="648"/>
      <c r="P15" s="648"/>
      <c r="Q15" s="648"/>
      <c r="R15" s="648"/>
      <c r="S15" s="648"/>
      <c r="T15" s="648"/>
      <c r="U15" s="648"/>
      <c r="V15" s="648"/>
      <c r="W15" s="648"/>
      <c r="X15" s="648"/>
      <c r="Y15" s="649"/>
    </row>
    <row r="16" spans="1:25" ht="30" customHeight="1" x14ac:dyDescent="0.25">
      <c r="A16" s="1525" t="s">
        <v>824</v>
      </c>
      <c r="B16" s="1526"/>
      <c r="C16" s="1526"/>
      <c r="D16" s="1526"/>
      <c r="E16" s="1526"/>
      <c r="F16" s="1526"/>
      <c r="G16" s="1526"/>
      <c r="H16" s="1526"/>
      <c r="I16" s="1526"/>
      <c r="J16" s="1526"/>
      <c r="K16" s="1526"/>
      <c r="L16" s="1526"/>
      <c r="M16" s="1527"/>
      <c r="N16" s="1525"/>
      <c r="O16" s="1526"/>
      <c r="P16" s="1526"/>
      <c r="Q16" s="1526"/>
      <c r="R16" s="1526"/>
      <c r="S16" s="1526"/>
      <c r="T16" s="1526"/>
      <c r="U16" s="1526"/>
      <c r="V16" s="1526"/>
      <c r="W16" s="1526"/>
      <c r="X16" s="1526"/>
      <c r="Y16" s="1527"/>
    </row>
    <row r="17" spans="1:25" ht="30" customHeight="1" thickBot="1" x14ac:dyDescent="0.3">
      <c r="A17" s="1528"/>
      <c r="B17" s="1529"/>
      <c r="C17" s="1529"/>
      <c r="D17" s="1529"/>
      <c r="E17" s="1529"/>
      <c r="F17" s="1529"/>
      <c r="G17" s="1529"/>
      <c r="H17" s="1529"/>
      <c r="I17" s="1529"/>
      <c r="J17" s="1529"/>
      <c r="K17" s="1529"/>
      <c r="L17" s="1529"/>
      <c r="M17" s="1530"/>
      <c r="N17" s="1528"/>
      <c r="O17" s="1529"/>
      <c r="P17" s="1529"/>
      <c r="Q17" s="1529"/>
      <c r="R17" s="1529"/>
      <c r="S17" s="1529"/>
      <c r="T17" s="1529"/>
      <c r="U17" s="1529"/>
      <c r="V17" s="1529"/>
      <c r="W17" s="1529"/>
      <c r="X17" s="1529"/>
      <c r="Y17" s="1530"/>
    </row>
    <row r="18" spans="1:25" ht="16.5" customHeight="1" x14ac:dyDescent="0.25">
      <c r="A18" s="650" t="s">
        <v>73</v>
      </c>
      <c r="B18" s="639"/>
      <c r="C18" s="639"/>
      <c r="D18" s="639"/>
      <c r="E18" s="639"/>
      <c r="F18" s="1543" t="s">
        <v>805</v>
      </c>
      <c r="G18" s="1543"/>
      <c r="H18" s="1543"/>
      <c r="I18" s="1543"/>
      <c r="J18" s="1543"/>
      <c r="K18" s="1543"/>
      <c r="L18" s="1543"/>
      <c r="M18" s="1544"/>
      <c r="N18" s="1520" t="s">
        <v>388</v>
      </c>
      <c r="O18" s="1521"/>
      <c r="P18" s="1521"/>
      <c r="Q18" s="1521"/>
      <c r="R18" s="1541"/>
      <c r="S18" s="1541"/>
      <c r="T18" s="1541"/>
      <c r="U18" s="1541"/>
      <c r="V18" s="1541"/>
      <c r="W18" s="1541"/>
      <c r="X18" s="1541"/>
      <c r="Y18" s="1542"/>
    </row>
    <row r="19" spans="1:25" ht="15.75" thickBot="1" x14ac:dyDescent="0.3">
      <c r="A19" s="659" t="s">
        <v>473</v>
      </c>
      <c r="B19" s="651"/>
      <c r="C19" s="651"/>
      <c r="D19" s="651"/>
      <c r="E19" s="651"/>
      <c r="F19" s="651"/>
      <c r="G19" s="651"/>
      <c r="H19" s="652"/>
      <c r="I19" s="652"/>
      <c r="J19" s="652"/>
      <c r="K19" s="653"/>
      <c r="L19" s="653"/>
      <c r="M19" s="654"/>
      <c r="N19" s="1522"/>
      <c r="O19" s="1523"/>
      <c r="P19" s="1523"/>
      <c r="Q19" s="1523"/>
      <c r="R19" s="1529"/>
      <c r="S19" s="1529"/>
      <c r="T19" s="1529"/>
      <c r="U19" s="1529"/>
      <c r="V19" s="1518"/>
      <c r="W19" s="1518"/>
      <c r="X19" s="1518"/>
      <c r="Y19" s="1519"/>
    </row>
    <row r="20" spans="1:25" x14ac:dyDescent="0.25">
      <c r="A20" s="655"/>
      <c r="B20" s="648"/>
      <c r="C20" s="648"/>
      <c r="D20" s="648"/>
      <c r="E20" s="648"/>
      <c r="F20" s="648"/>
      <c r="G20" s="648"/>
      <c r="H20" s="644"/>
      <c r="I20" s="644"/>
      <c r="J20" s="644"/>
      <c r="K20" s="656"/>
      <c r="L20" s="656"/>
      <c r="M20" s="656"/>
      <c r="N20" s="656"/>
      <c r="O20" s="657"/>
      <c r="P20" s="657"/>
      <c r="Q20" s="657"/>
      <c r="R20" s="657"/>
      <c r="S20" s="657"/>
      <c r="T20" s="657"/>
      <c r="U20" s="657"/>
      <c r="V20" s="657"/>
      <c r="W20" s="657"/>
      <c r="X20" s="657"/>
      <c r="Y20" s="657"/>
    </row>
    <row r="21" spans="1:25" ht="15.75" x14ac:dyDescent="0.25">
      <c r="A21" s="1537" t="s">
        <v>74</v>
      </c>
      <c r="B21" s="1537"/>
      <c r="C21" s="1537"/>
      <c r="D21" s="1537"/>
      <c r="E21" s="1537"/>
      <c r="F21" s="1537"/>
      <c r="G21" s="1537"/>
      <c r="H21" s="1537"/>
      <c r="I21" s="1537"/>
      <c r="J21" s="1537"/>
      <c r="K21" s="1537"/>
      <c r="L21" s="1537"/>
      <c r="M21" s="1537"/>
      <c r="N21" s="1537"/>
      <c r="O21" s="1537"/>
      <c r="P21" s="1537"/>
      <c r="Q21" s="1537"/>
      <c r="R21" s="1537"/>
      <c r="S21" s="1537"/>
      <c r="T21" s="1537"/>
      <c r="U21" s="1537"/>
      <c r="V21" s="1537"/>
      <c r="W21" s="1537"/>
      <c r="X21" s="1537"/>
      <c r="Y21" s="1537"/>
    </row>
    <row r="22" spans="1:25" x14ac:dyDescent="0.25">
      <c r="A22" s="658"/>
      <c r="B22" s="632"/>
      <c r="C22" s="1517" t="s">
        <v>75</v>
      </c>
      <c r="D22" s="1515"/>
      <c r="E22" s="1515"/>
      <c r="F22" s="1515"/>
      <c r="G22" s="1515"/>
      <c r="H22" s="1515"/>
      <c r="I22" s="1515"/>
      <c r="J22" s="1515"/>
      <c r="K22" s="1516"/>
      <c r="L22" s="1515" t="s">
        <v>76</v>
      </c>
      <c r="M22" s="1515"/>
      <c r="N22" s="1515"/>
      <c r="O22" s="1515"/>
      <c r="P22" s="1515"/>
      <c r="Q22" s="1515"/>
      <c r="R22" s="1516"/>
      <c r="S22" s="1517" t="s">
        <v>77</v>
      </c>
      <c r="T22" s="1515"/>
      <c r="U22" s="1515"/>
      <c r="V22" s="1515"/>
      <c r="W22" s="1515"/>
      <c r="X22" s="1515"/>
      <c r="Y22" s="1516"/>
    </row>
    <row r="23" spans="1:25" ht="33.75" customHeight="1" x14ac:dyDescent="0.25">
      <c r="A23" s="1497" t="s">
        <v>78</v>
      </c>
      <c r="B23" s="1524"/>
      <c r="C23" s="1548" t="s">
        <v>825</v>
      </c>
      <c r="D23" s="1548"/>
      <c r="E23" s="1548"/>
      <c r="F23" s="1548"/>
      <c r="G23" s="1548"/>
      <c r="H23" s="1548"/>
      <c r="I23" s="1548"/>
      <c r="J23" s="1548"/>
      <c r="K23" s="1548"/>
      <c r="L23" s="1493"/>
      <c r="M23" s="1493"/>
      <c r="N23" s="1493"/>
      <c r="O23" s="1493"/>
      <c r="P23" s="1493"/>
      <c r="Q23" s="1493"/>
      <c r="R23" s="1494"/>
      <c r="S23" s="1492"/>
      <c r="T23" s="1493"/>
      <c r="U23" s="1493"/>
      <c r="V23" s="1493"/>
      <c r="W23" s="1493"/>
      <c r="X23" s="1493"/>
      <c r="Y23" s="1494"/>
    </row>
    <row r="24" spans="1:25" ht="114.75" customHeight="1" x14ac:dyDescent="0.25">
      <c r="A24" s="1495" t="s">
        <v>79</v>
      </c>
      <c r="B24" s="1496"/>
      <c r="C24" s="1548" t="s">
        <v>982</v>
      </c>
      <c r="D24" s="1548"/>
      <c r="E24" s="1548"/>
      <c r="F24" s="1548"/>
      <c r="G24" s="1548"/>
      <c r="H24" s="1548"/>
      <c r="I24" s="1548"/>
      <c r="J24" s="1548"/>
      <c r="K24" s="1548"/>
      <c r="L24" s="1492"/>
      <c r="M24" s="1493"/>
      <c r="N24" s="1493"/>
      <c r="O24" s="1493"/>
      <c r="P24" s="1493"/>
      <c r="Q24" s="1493"/>
      <c r="R24" s="1494"/>
      <c r="S24" s="1492"/>
      <c r="T24" s="1493"/>
      <c r="U24" s="1493"/>
      <c r="V24" s="1493"/>
      <c r="W24" s="1493"/>
      <c r="X24" s="1493"/>
      <c r="Y24" s="1494"/>
    </row>
    <row r="25" spans="1:25" ht="45" customHeight="1" x14ac:dyDescent="0.25">
      <c r="A25" s="1497" t="s">
        <v>81</v>
      </c>
      <c r="B25" s="1498"/>
      <c r="C25" s="1548" t="s">
        <v>826</v>
      </c>
      <c r="D25" s="1548"/>
      <c r="E25" s="1548"/>
      <c r="F25" s="1548"/>
      <c r="G25" s="1548"/>
      <c r="H25" s="1548"/>
      <c r="I25" s="1548"/>
      <c r="J25" s="1548"/>
      <c r="K25" s="1548"/>
      <c r="L25" s="1492"/>
      <c r="M25" s="1493"/>
      <c r="N25" s="1493"/>
      <c r="O25" s="1493"/>
      <c r="P25" s="1493"/>
      <c r="Q25" s="1493"/>
      <c r="R25" s="1494"/>
      <c r="S25" s="1492"/>
      <c r="T25" s="1493"/>
      <c r="U25" s="1493"/>
      <c r="V25" s="1493"/>
      <c r="W25" s="1493"/>
      <c r="X25" s="1493"/>
      <c r="Y25" s="1494"/>
    </row>
    <row r="26" spans="1:25" ht="81.75" customHeight="1" x14ac:dyDescent="0.25">
      <c r="A26" s="1497" t="s">
        <v>80</v>
      </c>
      <c r="B26" s="1498"/>
      <c r="C26" s="1548" t="s">
        <v>827</v>
      </c>
      <c r="D26" s="1548"/>
      <c r="E26" s="1548"/>
      <c r="F26" s="1548"/>
      <c r="G26" s="1548"/>
      <c r="H26" s="1548"/>
      <c r="I26" s="1548"/>
      <c r="J26" s="1548"/>
      <c r="K26" s="1548"/>
      <c r="L26" s="1492"/>
      <c r="M26" s="1493"/>
      <c r="N26" s="1493"/>
      <c r="O26" s="1493"/>
      <c r="P26" s="1493"/>
      <c r="Q26" s="1493"/>
      <c r="R26" s="1494"/>
      <c r="S26" s="1492"/>
      <c r="T26" s="1493"/>
      <c r="U26" s="1493"/>
      <c r="V26" s="1493"/>
      <c r="W26" s="1493"/>
      <c r="X26" s="1493"/>
      <c r="Y26" s="1494"/>
    </row>
    <row r="27" spans="1:25" ht="45" customHeight="1" x14ac:dyDescent="0.25">
      <c r="A27" s="1495" t="s">
        <v>341</v>
      </c>
      <c r="B27" s="1496"/>
      <c r="C27" s="1548" t="s">
        <v>828</v>
      </c>
      <c r="D27" s="1548"/>
      <c r="E27" s="1548"/>
      <c r="F27" s="1548"/>
      <c r="G27" s="1548"/>
      <c r="H27" s="1548"/>
      <c r="I27" s="1548"/>
      <c r="J27" s="1548"/>
      <c r="K27" s="1548"/>
      <c r="L27" s="1492"/>
      <c r="M27" s="1493"/>
      <c r="N27" s="1493"/>
      <c r="O27" s="1493"/>
      <c r="P27" s="1493"/>
      <c r="Q27" s="1493"/>
      <c r="R27" s="1494"/>
      <c r="S27" s="1492"/>
      <c r="T27" s="1493"/>
      <c r="U27" s="1493"/>
      <c r="V27" s="1493"/>
      <c r="W27" s="1493"/>
      <c r="X27" s="1493"/>
      <c r="Y27" s="1494"/>
    </row>
    <row r="30" spans="1:25" x14ac:dyDescent="0.25">
      <c r="D30" s="4"/>
    </row>
    <row r="32" spans="1:25" x14ac:dyDescent="0.25">
      <c r="I32" s="12"/>
      <c r="J32" s="12"/>
      <c r="K32" s="12"/>
    </row>
    <row r="33" spans="9:11" ht="15.75" x14ac:dyDescent="0.25">
      <c r="I33" s="13"/>
      <c r="J33" s="14"/>
      <c r="K33" s="5"/>
    </row>
    <row r="34" spans="9:11" x14ac:dyDescent="0.25">
      <c r="I34" s="12"/>
      <c r="J34" s="5"/>
    </row>
    <row r="35" spans="9:11" x14ac:dyDescent="0.25">
      <c r="I35" s="12"/>
    </row>
  </sheetData>
  <mergeCells count="57">
    <mergeCell ref="V18:Y18"/>
    <mergeCell ref="R19:U19"/>
    <mergeCell ref="V19:Y19"/>
    <mergeCell ref="F18:M18"/>
    <mergeCell ref="A21:Y21"/>
    <mergeCell ref="N18:Q19"/>
    <mergeCell ref="R18:U18"/>
    <mergeCell ref="A26:B26"/>
    <mergeCell ref="C26:K26"/>
    <mergeCell ref="L26:R26"/>
    <mergeCell ref="S26:Y26"/>
    <mergeCell ref="C22:K22"/>
    <mergeCell ref="L22:R22"/>
    <mergeCell ref="S22:Y22"/>
    <mergeCell ref="L5:Q5"/>
    <mergeCell ref="R5:Y5"/>
    <mergeCell ref="B11:J11"/>
    <mergeCell ref="L11:Q11"/>
    <mergeCell ref="R11:Y11"/>
    <mergeCell ref="B6:J6"/>
    <mergeCell ref="L6:Q6"/>
    <mergeCell ref="R6:Y6"/>
    <mergeCell ref="L7:Q7"/>
    <mergeCell ref="R7:Y7"/>
    <mergeCell ref="B8:J8"/>
    <mergeCell ref="L8:Q8"/>
    <mergeCell ref="R8:Y8"/>
    <mergeCell ref="L9:Q9"/>
    <mergeCell ref="R9:Y9"/>
    <mergeCell ref="B10:J10"/>
    <mergeCell ref="A1:A2"/>
    <mergeCell ref="B2:M2"/>
    <mergeCell ref="B4:J4"/>
    <mergeCell ref="L4:Q4"/>
    <mergeCell ref="R4:Y4"/>
    <mergeCell ref="L10:Q10"/>
    <mergeCell ref="R10:Y10"/>
    <mergeCell ref="A13:M14"/>
    <mergeCell ref="N13:Y14"/>
    <mergeCell ref="A16:M17"/>
    <mergeCell ref="N16:Y17"/>
    <mergeCell ref="A27:B27"/>
    <mergeCell ref="C27:K27"/>
    <mergeCell ref="L27:R27"/>
    <mergeCell ref="S27:Y27"/>
    <mergeCell ref="A23:B23"/>
    <mergeCell ref="C23:K23"/>
    <mergeCell ref="L23:R23"/>
    <mergeCell ref="S23:Y23"/>
    <mergeCell ref="A24:B24"/>
    <mergeCell ref="C24:K24"/>
    <mergeCell ref="L24:R24"/>
    <mergeCell ref="S24:Y24"/>
    <mergeCell ref="A25:B25"/>
    <mergeCell ref="C25:K25"/>
    <mergeCell ref="L25:R25"/>
    <mergeCell ref="S25:Y25"/>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Y35"/>
  <sheetViews>
    <sheetView topLeftCell="A13" zoomScale="85" zoomScaleNormal="85" workbookViewId="0">
      <selection activeCell="A16" sqref="A16:M17"/>
    </sheetView>
  </sheetViews>
  <sheetFormatPr baseColWidth="10" defaultRowHeight="15" x14ac:dyDescent="0.25"/>
  <cols>
    <col min="1" max="1" width="7.28515625" style="284" customWidth="1"/>
    <col min="2" max="10" width="6.5703125" style="284" customWidth="1"/>
    <col min="11" max="11" width="9.140625" style="284" customWidth="1"/>
    <col min="12" max="17" width="8.28515625" style="284" customWidth="1"/>
    <col min="18" max="25" width="8.5703125" style="284" customWidth="1"/>
    <col min="26" max="31" width="4.7109375" style="284" customWidth="1"/>
    <col min="32" max="16384" width="11.42578125" style="284"/>
  </cols>
  <sheetData>
    <row r="1" spans="1:25" ht="18" customHeight="1" x14ac:dyDescent="0.25">
      <c r="A1" s="1499" t="s">
        <v>509</v>
      </c>
      <c r="B1" s="291" t="s">
        <v>42</v>
      </c>
      <c r="C1" s="292"/>
      <c r="D1" s="292"/>
      <c r="E1" s="292"/>
      <c r="F1" s="292"/>
      <c r="G1" s="292"/>
      <c r="H1" s="292"/>
      <c r="I1" s="292"/>
      <c r="J1" s="292"/>
      <c r="K1" s="292"/>
      <c r="L1" s="292"/>
      <c r="M1" s="293"/>
      <c r="N1" s="299" t="s">
        <v>381</v>
      </c>
      <c r="O1" s="294"/>
      <c r="P1" s="294"/>
      <c r="Q1" s="294"/>
      <c r="R1" s="294"/>
      <c r="S1" s="294"/>
      <c r="T1" s="294"/>
      <c r="U1" s="294"/>
      <c r="V1" s="294"/>
      <c r="W1" s="294"/>
      <c r="X1" s="294"/>
      <c r="Y1" s="295"/>
    </row>
    <row r="2" spans="1:25" ht="20.25" customHeight="1" thickBot="1" x14ac:dyDescent="0.3">
      <c r="A2" s="1500"/>
      <c r="B2" s="1501" t="str">
        <f>INDEX(Problématiques_compétences!$A$3:$D$118,QUOTIENT(MATCH(A1,Problématiques_compétences!$D$3:$D$118,0),8)*8+2,1)</f>
        <v>1) Stabilité d'une structure</v>
      </c>
      <c r="C2" s="1502"/>
      <c r="D2" s="1502"/>
      <c r="E2" s="1502"/>
      <c r="F2" s="1502"/>
      <c r="G2" s="1502"/>
      <c r="H2" s="1502"/>
      <c r="I2" s="1502"/>
      <c r="J2" s="1502"/>
      <c r="K2" s="1502"/>
      <c r="L2" s="1502"/>
      <c r="M2" s="1503"/>
      <c r="N2" s="296" t="str">
        <f>INDEX(Problématiques_compétences!$B$3:$D$118,MATCH(A1,Problématiques_compétences!$D$3:$D$118,0),1)</f>
        <v>Comment utiliser la simulation pour effectuer les choix de solutions techniques?</v>
      </c>
      <c r="O2" s="297"/>
      <c r="P2" s="297"/>
      <c r="Q2" s="297"/>
      <c r="R2" s="297"/>
      <c r="S2" s="297"/>
      <c r="T2" s="297"/>
      <c r="U2" s="297"/>
      <c r="V2" s="297"/>
      <c r="W2" s="297"/>
      <c r="X2" s="297"/>
      <c r="Y2" s="298"/>
    </row>
    <row r="3" spans="1:25" ht="15.75" customHeight="1" x14ac:dyDescent="0.25">
      <c r="A3" s="291" t="s">
        <v>55</v>
      </c>
      <c r="B3" s="300"/>
      <c r="C3" s="300"/>
      <c r="D3" s="300"/>
      <c r="E3" s="301"/>
      <c r="F3" s="300"/>
      <c r="G3" s="300"/>
      <c r="H3" s="301"/>
      <c r="I3" s="300"/>
      <c r="J3" s="300"/>
      <c r="K3" s="302" t="s">
        <v>71</v>
      </c>
      <c r="L3" s="303"/>
      <c r="M3" s="303"/>
      <c r="N3" s="303"/>
      <c r="O3" s="300"/>
      <c r="P3" s="300"/>
      <c r="Q3" s="300"/>
      <c r="R3" s="304" t="s">
        <v>350</v>
      </c>
      <c r="S3" s="300"/>
      <c r="T3" s="300"/>
      <c r="U3" s="300"/>
      <c r="V3" s="300"/>
      <c r="W3" s="300"/>
      <c r="X3" s="300"/>
      <c r="Y3" s="305"/>
    </row>
    <row r="4" spans="1:25" ht="32.25" customHeight="1" x14ac:dyDescent="0.25">
      <c r="A4" s="311" t="str">
        <f t="array" aca="1" ref="A4" ca="1">IFERROR(INDEX(Problématiques_compétences!$F$2:$AK$2,SMALL(IF(INDIRECT("Problématiques_compétences!F"&amp;MATCH($A$1,Problématiques_compétences!$D$1:$D$118,0)):INDIRECT("Problématiques_compétences!AK"&amp;MATCH($A$1,Problématiques_compétences!$D$1:$D$118,0))="x",COLUMN(Problématiques_compétences!$F$1:$AK$1)-5,""),ROW()-3)),"")</f>
        <v>CT 2.5</v>
      </c>
      <c r="B4" s="1508" t="str">
        <f ca="1">INDEX(Programme!$B$4:$C$46,MATCH(A4,Programme!$B$4:$B$46,0),2)</f>
        <v>► Imaginer des solutions en réponse au besoin.</v>
      </c>
      <c r="C4" s="1508"/>
      <c r="D4" s="1508"/>
      <c r="E4" s="1508"/>
      <c r="F4" s="1508"/>
      <c r="G4" s="1508"/>
      <c r="H4" s="1508"/>
      <c r="I4" s="1508"/>
      <c r="J4" s="1508"/>
      <c r="K4" s="306" t="str">
        <f t="array" aca="1" ref="K4" ca="1">INDEX(Programme!$B$3:$G$46,MATCH($A$4,Programme!$B$3:$B$46,0),SMALL(IF(INDIRECT("Programme!D"&amp;MATCH($A$4,Programme!$B$1:$B$46,0)):INDIRECT("Programme!G"&amp;MATCH($A$4,Programme!$B$1:$B$46,0))&lt;&gt;"",COLUMN(Programme!$D$3:$G$3)-1),ROW()-3))</f>
        <v>DIC.1.5</v>
      </c>
      <c r="L4" s="1504" t="str">
        <f ca="1">IFERROR(INDEX(Programme!$I$7:$J$94,MATCH($K4,Programme!$I$7:$I$94,0),2),"")</f>
        <v>Imaginer des solutions pour produire des objets et des éléments de programmes informatiques en réponse au besoin.</v>
      </c>
      <c r="M4" s="1504"/>
      <c r="N4" s="1504"/>
      <c r="O4" s="1504"/>
      <c r="P4" s="1504"/>
      <c r="Q4" s="1505"/>
      <c r="R4" s="1511" t="str">
        <f ca="1">IFERROR(INDEX(Programme!$K$7:$L$94,MATCH($K4&amp;".1",Programme!$K$7:$K$94,0),2),"")&amp;IFERROR(INDEX(Programme!$K$7:$L$94,MATCH($K4&amp;".2",Programme!$K$7:$K$94,0),2),"")&amp;IFERROR(INDEX(Programme!$K$7:$L$94,MATCH($K4&amp;".3",Programme!$K$7:$K$94,0),2),"")&amp;IFERROR(INDEX(Programme!$K$7:$L$94,MATCH($K4&amp;".4",Programme!$K$7:$K$94,0),2),"")&amp;IFERROR(INDEX(Programme!$K$7:$L$94,MATCH($K4&amp;".5",Programme!$K$7:$K$94,0),2),"")&amp;IFERROR(INDEX(Programme!$K$7:$L$94,MATCH($K4&amp;".6",Programme!$K$7:$K$94,0),2),"")</f>
        <v>Design. Innovation et créativité. Veille. Représentation de solutions (croquis, schémas, algorithmes). Réalité augmentée. Objets connectés.</v>
      </c>
      <c r="S4" s="1504"/>
      <c r="T4" s="1504"/>
      <c r="U4" s="1504"/>
      <c r="V4" s="1504"/>
      <c r="W4" s="1504"/>
      <c r="X4" s="1504"/>
      <c r="Y4" s="1512"/>
    </row>
    <row r="5" spans="1:25" ht="32.25" customHeight="1" x14ac:dyDescent="0.25">
      <c r="A5" s="307"/>
      <c r="B5" s="308"/>
      <c r="C5" s="308"/>
      <c r="D5" s="308"/>
      <c r="E5" s="309"/>
      <c r="F5" s="309"/>
      <c r="G5" s="309"/>
      <c r="H5" s="309"/>
      <c r="I5" s="309"/>
      <c r="J5" s="309"/>
      <c r="K5" s="310" t="str">
        <f t="array" aca="1" ref="K5" ca="1">IFERROR(INDEX(Programme!$B$3:$G$46,MATCH($A$4,Programme!$B$3:$B$46,0),SMALL(IF(INDIRECT("Programme!D"&amp;MATCH($A$4,Programme!$B$1:$B$46,0)):INDIRECT("Programme!G"&amp;MATCH($A$4,Programme!$B$1:$B$46,0))&lt;&gt;"",COLUMN(Programme!$D$3:$G$3)-1),ROW()-3)),"")</f>
        <v/>
      </c>
      <c r="L5" s="1506" t="str">
        <f ca="1">IFERROR(INDEX(Programme!$I$7:$J$94,MATCH($K5,Programme!$I$7:$I$94,0),2),"")</f>
        <v/>
      </c>
      <c r="M5" s="1506"/>
      <c r="N5" s="1506"/>
      <c r="O5" s="1506"/>
      <c r="P5" s="1506"/>
      <c r="Q5" s="1507"/>
      <c r="R5" s="1513" t="str">
        <f ca="1">IFERROR(INDEX(Programme!$K$7:$L$94,MATCH($K5&amp;".1",Programme!$K$7:$K$94,0),2),"")&amp;IFERROR(INDEX(Programme!$K$7:$L$94,MATCH($K5&amp;".2",Programme!$K$7:$K$94,0),2),"")&amp;IFERROR(INDEX(Programme!$K$7:$L$94,MATCH($K5&amp;".3",Programme!$K$7:$K$94,0),2),"")&amp;IFERROR(INDEX(Programme!$K$7:$L$94,MATCH($K5&amp;".4",Programme!$K$7:$K$94,0),2),"")&amp;IFERROR(INDEX(Programme!$K$7:$L$94,MATCH($K5&amp;".5",Programme!$K$7:$K$94,0),2),"")&amp;IFERROR(INDEX(Programme!$K$7:$L$94,MATCH($K5&amp;".6",Programme!$K$7:$K$94,0),2),"")</f>
        <v/>
      </c>
      <c r="S5" s="1506"/>
      <c r="T5" s="1506"/>
      <c r="U5" s="1506"/>
      <c r="V5" s="1506"/>
      <c r="W5" s="1506"/>
      <c r="X5" s="1506"/>
      <c r="Y5" s="1514"/>
    </row>
    <row r="6" spans="1:25" ht="32.25" customHeight="1" x14ac:dyDescent="0.25">
      <c r="A6" s="311" t="str">
        <f t="array" aca="1" ref="A6" ca="1">IFERROR(INDEX(Problématiques_compétences!$F$2:$AK$2,SMALL(IF(INDIRECT("Problématiques_compétences!F"&amp;MATCH($A$1,Problématiques_compétences!$D$1:$D$118,0)):INDIRECT("Problématiques_compétences!AK"&amp;MATCH($A$1,Problématiques_compétences!$D$1:$D$118,0))="x",COLUMN(Problématiques_compétences!$F$1:$AK$1)-5,""),ROW()-4)),"")</f>
        <v>CT 5.1</v>
      </c>
      <c r="B6" s="1508" t="str">
        <f ca="1">IFERROR(INDEX(Programme!$B$4:$C$46,MATCH(A6,Programme!$B$4:$B$46,0),2),"")</f>
        <v>► Simuler numériquement la structure et/ou le comportement d’un objet.</v>
      </c>
      <c r="C6" s="1508"/>
      <c r="D6" s="1508"/>
      <c r="E6" s="1508"/>
      <c r="F6" s="1508"/>
      <c r="G6" s="1508"/>
      <c r="H6" s="1508"/>
      <c r="I6" s="1508"/>
      <c r="J6" s="1508"/>
      <c r="K6" s="306" t="str">
        <f t="array" aca="1" ref="K6" ca="1">IFERROR(INDEX(Programme!$B$3:$G$46,MATCH($A$6,Programme!$B$3:$B$46,0),SMALL(IF(INDIRECT("Programme!D"&amp;MATCH($A$6,Programme!$B$1:$B$46,0)):INDIRECT("Programme!G"&amp;MATCH($A$6,Programme!$B$1:$B$46,0))&lt;&gt;"",COLUMN(Programme!$D$3:$G$3)-1),ROW()-5)),"")</f>
        <v>MSOST.2.2</v>
      </c>
      <c r="L6" s="1504" t="str">
        <f ca="1">IFERROR(INDEX(Programme!$I$7:$J$94,MATCH($K6,Programme!$I$7:$I$94,0),2),"")</f>
        <v>Simuler numériquement la structure et/ou le comportement d’un objet. Interpréter le comportement de l’objet technique et le communiquer en argumentant.</v>
      </c>
      <c r="M6" s="1504"/>
      <c r="N6" s="1504"/>
      <c r="O6" s="1504"/>
      <c r="P6" s="1504"/>
      <c r="Q6" s="1505"/>
      <c r="R6" s="1511" t="str">
        <f ca="1">IFERROR(INDEX(Programme!$K$7:$L$94,MATCH($K6&amp;".1",Programme!$K$7:$K$94,0),2),"")&amp;IFERROR(INDEX(Programme!$K$7:$L$94,MATCH($K6&amp;".2",Programme!$K$7:$K$94,0),2),"")&amp;IFERROR(INDEX(Programme!$K$7:$L$94,MATCH($K6&amp;".3",Programme!$K$7:$K$94,0),2),"")&amp;IFERROR(INDEX(Programme!$K$7:$L$94,MATCH($K6&amp;".4",Programme!$K$7:$K$94,0),2),"")&amp;IFERROR(INDEX(Programme!$K$7:$L$94,MATCH($K6&amp;".5",Programme!$K$7:$K$94,0),2),"")&amp;IFERROR(INDEX(Programme!$K$7:$L$94,MATCH($K6&amp;".6",Programme!$K$7:$K$94,0),2),"")</f>
        <v>Notions d’écarts entre les attentes fixées par le cahier des charges et les résultats de la simulation.</v>
      </c>
      <c r="S6" s="1504"/>
      <c r="T6" s="1504"/>
      <c r="U6" s="1504"/>
      <c r="V6" s="1504"/>
      <c r="W6" s="1504"/>
      <c r="X6" s="1504"/>
      <c r="Y6" s="1512"/>
    </row>
    <row r="7" spans="1:25" ht="32.25" customHeight="1" x14ac:dyDescent="0.25">
      <c r="A7" s="312"/>
      <c r="B7" s="314"/>
      <c r="C7" s="314"/>
      <c r="D7" s="314"/>
      <c r="E7" s="314"/>
      <c r="F7" s="314"/>
      <c r="G7" s="314"/>
      <c r="H7" s="314"/>
      <c r="I7" s="314"/>
      <c r="J7" s="314"/>
      <c r="K7" s="310" t="str">
        <f t="array" aca="1" ref="K7" ca="1">IFERROR(INDEX(Programme!$B$3:$G$46,MATCH($A$6,Programme!$B$3:$B$46,0),SMALL(IF(INDIRECT("Programme!D"&amp;MATCH($A$6,Programme!$B$1:$B$46,0)):INDIRECT("Programme!G"&amp;MATCH($A$6,Programme!$B$1:$B$46,0))&lt;&gt;"",COLUMN(Programme!$D$3:$G$3)-1),ROW()-5)),"")</f>
        <v/>
      </c>
      <c r="L7" s="1506" t="str">
        <f ca="1">IFERROR(INDEX(Programme!$I$7:$J$94,MATCH($K7,Programme!$I$7:$I$94,0),2),"")</f>
        <v/>
      </c>
      <c r="M7" s="1506"/>
      <c r="N7" s="1506"/>
      <c r="O7" s="1506"/>
      <c r="P7" s="1506"/>
      <c r="Q7" s="1507"/>
      <c r="R7" s="1513" t="str">
        <f ca="1">IFERROR(INDEX(Programme!$K$7:$L$94,MATCH($K7&amp;".1",Programme!$K$7:$K$94,0),2),"")&amp;IFERROR(INDEX(Programme!$K$7:$L$94,MATCH($K7&amp;".2",Programme!$K$7:$K$94,0),2),"")&amp;IFERROR(INDEX(Programme!$K$7:$L$94,MATCH($K7&amp;".3",Programme!$K$7:$K$94,0),2),"")&amp;IFERROR(INDEX(Programme!$K$7:$L$94,MATCH($K7&amp;".4",Programme!$K$7:$K$94,0),2),"")&amp;IFERROR(INDEX(Programme!$K$7:$L$94,MATCH($K7&amp;".5",Programme!$K$7:$K$94,0),2),"")&amp;IFERROR(INDEX(Programme!$K$7:$L$94,MATCH($K7&amp;".6",Programme!$K$7:$K$94,0),2),"")</f>
        <v/>
      </c>
      <c r="S7" s="1506"/>
      <c r="T7" s="1506"/>
      <c r="U7" s="1506"/>
      <c r="V7" s="1506"/>
      <c r="W7" s="1506"/>
      <c r="X7" s="1506"/>
      <c r="Y7" s="1514"/>
    </row>
    <row r="8" spans="1:25" ht="32.25" customHeight="1" x14ac:dyDescent="0.25">
      <c r="A8" s="311" t="str">
        <f t="array" aca="1" ref="A8" ca="1">IFERROR(INDEX(Problématiques_compétences!$F$2:$AK$2,SMALL(IF(INDIRECT("Problématiques_compétences!F"&amp;MATCH($A$1,Problématiques_compétences!$D$1:$D$118,0)):INDIRECT("Problématiques_compétences!AK"&amp;MATCH($A$1,Problématiques_compétences!$D$1:$D$118,0))="x",COLUMN(Problématiques_compétences!$F$1:$AK$1)-5,""),ROW()-5)),"")</f>
        <v>CT 5.3</v>
      </c>
      <c r="B8" s="1508" t="str">
        <f ca="1">IFERROR(INDEX(Programme!$B$4:$C$46,MATCH(A8,Programme!$B$4:$B$46,0),2),"")</f>
        <v>► Lire, utiliser et produire des représentations numériques d’objets.</v>
      </c>
      <c r="C8" s="1508"/>
      <c r="D8" s="1508"/>
      <c r="E8" s="1508"/>
      <c r="F8" s="1508"/>
      <c r="G8" s="1508"/>
      <c r="H8" s="1508"/>
      <c r="I8" s="1508"/>
      <c r="J8" s="1508"/>
      <c r="K8" s="306" t="str">
        <f t="array" aca="1" ref="K8" ca="1">IFERROR(INDEX(Programme!$B$3:$G$46,MATCH($A$8,Programme!$B$3:$B$46,0),SMALL(IF(INDIRECT("Programme!D"&amp;MATCH($A$8,Programme!$B$1:$B$46,0)):INDIRECT("Programme!G"&amp;MATCH($A$8,Programme!$B$1:$B$46,0))&lt;&gt;"",COLUMN(Programme!$D$3:$G$3)-1),ROW()-7)),"")</f>
        <v>OTSCIS.2.2</v>
      </c>
      <c r="L8" s="1504" t="str">
        <f ca="1">IFERROR(INDEX(Programme!$I$7:$J$94,MATCH($K8,Programme!$I$7:$I$94,0),2),"")</f>
        <v>Lire, utiliser et produire, à l’aide d’outils de représentation numérique, des choix de solutions sous forme de dessins ou de schémas.</v>
      </c>
      <c r="M8" s="1504"/>
      <c r="N8" s="1504"/>
      <c r="O8" s="1504"/>
      <c r="P8" s="1504"/>
      <c r="Q8" s="1505"/>
      <c r="R8" s="1511" t="str">
        <f ca="1">IFERROR(INDEX(Programme!$K$7:$L$94,MATCH($K8&amp;".1",Programme!$K$7:$K$94,0),2),"")&amp;IFERROR(INDEX(Programme!$K$7:$L$94,MATCH($K8&amp;".2",Programme!$K$7:$K$94,0),2),"")&amp;IFERROR(INDEX(Programme!$K$7:$L$94,MATCH($K8&amp;".3",Programme!$K$7:$K$94,0),2),"")&amp;IFERROR(INDEX(Programme!$K$7:$L$94,MATCH($K8&amp;".4",Programme!$K$7:$K$94,0),2),"")&amp;IFERROR(INDEX(Programme!$K$7:$L$94,MATCH($K8&amp;".5",Programme!$K$7:$K$94,0),2),"")&amp;IFERROR(INDEX(Programme!$K$7:$L$94,MATCH($K8&amp;".6",Programme!$K$7:$K$94,0),2),"")</f>
        <v>Outils numériques de description des objets techniques.</v>
      </c>
      <c r="S8" s="1504"/>
      <c r="T8" s="1504"/>
      <c r="U8" s="1504"/>
      <c r="V8" s="1504"/>
      <c r="W8" s="1504"/>
      <c r="X8" s="1504"/>
      <c r="Y8" s="1512"/>
    </row>
    <row r="9" spans="1:25" ht="32.25" customHeight="1" x14ac:dyDescent="0.25">
      <c r="A9" s="313"/>
      <c r="B9" s="315"/>
      <c r="C9" s="315"/>
      <c r="D9" s="315"/>
      <c r="E9" s="315"/>
      <c r="F9" s="315"/>
      <c r="G9" s="315"/>
      <c r="H9" s="315"/>
      <c r="I9" s="315"/>
      <c r="J9" s="315"/>
      <c r="K9" s="310" t="str">
        <f t="array" aca="1" ref="K9" ca="1">IFERROR(INDEX(Programme!$B$3:$G$46,MATCH($A$8,Programme!$B$3:$B$46,0),SMALL(IF(INDIRECT("Programme!D"&amp;MATCH($A$8,Programme!$B$1:$B$46,0)):INDIRECT("Programme!G"&amp;MATCH($A$8,Programme!$B$1:$B$46,0))&lt;&gt;"",COLUMN(Programme!$D$3:$G$3)-1),ROW()-7)),"")</f>
        <v/>
      </c>
      <c r="L9" s="1506" t="str">
        <f ca="1">IFERROR(INDEX(Programme!$I$7:$J$94,MATCH($K9,Programme!$I$7:$I$94,0),2),"")</f>
        <v/>
      </c>
      <c r="M9" s="1506"/>
      <c r="N9" s="1506"/>
      <c r="O9" s="1506"/>
      <c r="P9" s="1506"/>
      <c r="Q9" s="1507"/>
      <c r="R9" s="1513" t="str">
        <f ca="1">IFERROR(INDEX(Programme!$K$7:$L$94,MATCH($K9&amp;".1",Programme!$K$7:$K$94,0),2),"")&amp;IFERROR(INDEX(Programme!$K$7:$L$94,MATCH($K9&amp;".2",Programme!$K$7:$K$94,0),2),"")&amp;IFERROR(INDEX(Programme!$K$7:$L$94,MATCH($K9&amp;".3",Programme!$K$7:$K$94,0),2),"")&amp;IFERROR(INDEX(Programme!$K$7:$L$94,MATCH($K9&amp;".4",Programme!$K$7:$K$94,0),2),"")&amp;IFERROR(INDEX(Programme!$K$7:$L$94,MATCH($K9&amp;".5",Programme!$K$7:$K$94,0),2),"")&amp;IFERROR(INDEX(Programme!$K$7:$L$94,MATCH($K9&amp;".6",Programme!$K$7:$K$94,0),2),"")</f>
        <v/>
      </c>
      <c r="S9" s="1506"/>
      <c r="T9" s="1506"/>
      <c r="U9" s="1506"/>
      <c r="V9" s="1506"/>
      <c r="W9" s="1506"/>
      <c r="X9" s="1506"/>
      <c r="Y9" s="1514"/>
    </row>
    <row r="10" spans="1:25" ht="32.25" customHeight="1" x14ac:dyDescent="0.25">
      <c r="A10" s="311" t="str">
        <f t="array" aca="1" ref="A10" ca="1">IFERROR(INDEX(Problématiques_compétences!$F$2:$AK$2,SMALL(IF(INDIRECT("Problématiques_compétences!F"&amp;MATCH($A$1,Problématiques_compétences!$D$1:$D$118,0)):INDIRECT("Problématiques_compétences!AK"&amp;MATCH($A$1,Problématiques_compétences!$D$1:$D$118,0))="x",COLUMN(Problématiques_compétences!$F$1:$AK$1)-5,""),ROW()-6)),"")</f>
        <v/>
      </c>
      <c r="B10" s="1508" t="str">
        <f ca="1">IFERROR(INDEX(Programme!$B$4:$C$46,MATCH(A10,Programme!$B$4:$B$46,0),2),"")</f>
        <v/>
      </c>
      <c r="C10" s="1508"/>
      <c r="D10" s="1508"/>
      <c r="E10" s="1508"/>
      <c r="F10" s="1508"/>
      <c r="G10" s="1508"/>
      <c r="H10" s="1508"/>
      <c r="I10" s="1508"/>
      <c r="J10" s="1508"/>
      <c r="K10" s="306" t="str">
        <f t="array" aca="1" ref="K10" ca="1">IFERROR(INDEX(Programme!$B$3:$G$46,MATCH($A$10,Programme!$B$3:$B$46,0),SMALL(IF(INDIRECT("Programme!D"&amp;MATCH($A$10,Programme!$B$1:$B$46,0)):INDIRECT("Programme!G"&amp;MATCH($A$10,Programme!$B$1:$B$46,0))&lt;&gt;"",COLUMN(Programme!$D$3:$G$3)-1),ROW()-9)),"")</f>
        <v/>
      </c>
      <c r="L10" s="1504" t="str">
        <f ca="1">IFERROR(INDEX(Programme!$I$7:$J$94,MATCH($K10,Programme!$I$7:$I$94,0),2),"")</f>
        <v/>
      </c>
      <c r="M10" s="1504"/>
      <c r="N10" s="1504"/>
      <c r="O10" s="1504"/>
      <c r="P10" s="1504"/>
      <c r="Q10" s="1505"/>
      <c r="R10" s="1511" t="str">
        <f ca="1">IFERROR(INDEX(Programme!$K$7:$L$94,MATCH($K10&amp;".1",Programme!$K$7:$K$94,0),2),"")&amp;IFERROR(INDEX(Programme!$K$7:$L$94,MATCH($K10&amp;".2",Programme!$K$7:$K$94,0),2),"")&amp;IFERROR(INDEX(Programme!$K$7:$L$94,MATCH($K10&amp;".3",Programme!$K$7:$K$94,0),2),"")&amp;IFERROR(INDEX(Programme!$K$7:$L$94,MATCH($K10&amp;".4",Programme!$K$7:$K$94,0),2),"")&amp;IFERROR(INDEX(Programme!$K$7:$L$94,MATCH($K10&amp;".5",Programme!$K$7:$K$94,0),2),"")&amp;IFERROR(INDEX(Programme!$K$7:$L$94,MATCH($K10&amp;".6",Programme!$K$7:$K$94,0),2),"")</f>
        <v/>
      </c>
      <c r="S10" s="1504"/>
      <c r="T10" s="1504"/>
      <c r="U10" s="1504"/>
      <c r="V10" s="1504"/>
      <c r="W10" s="1504"/>
      <c r="X10" s="1504"/>
      <c r="Y10" s="1512"/>
    </row>
    <row r="11" spans="1:25" ht="32.25" customHeight="1" thickBot="1" x14ac:dyDescent="0.3">
      <c r="A11" s="311"/>
      <c r="B11" s="1508"/>
      <c r="C11" s="1508"/>
      <c r="D11" s="1508"/>
      <c r="E11" s="1508"/>
      <c r="F11" s="1508"/>
      <c r="G11" s="1508"/>
      <c r="H11" s="1508"/>
      <c r="I11" s="1508"/>
      <c r="J11" s="1508"/>
      <c r="K11" s="306" t="str">
        <f t="array" aca="1" ref="K11" ca="1">IFERROR(INDEX(Programme!$B$3:$G$46,MATCH($A$10,Programme!$B$3:$B$46,0),SMALL(IF(INDIRECT("Programme!D"&amp;MATCH($A$10,Programme!$B$1:$B$46,0)):INDIRECT("Programme!G"&amp;MATCH($A$10,Programme!$B$1:$B$46,0))&lt;&gt;"",COLUMN(Programme!$D$3:$G$3)-1),ROW()-9)),"")</f>
        <v/>
      </c>
      <c r="L11" s="1504" t="str">
        <f ca="1">IFERROR(INDEX(Programme!$I$7:$J$94,MATCH($K11,Programme!$I$7:$I$94,0),2),"")</f>
        <v/>
      </c>
      <c r="M11" s="1504"/>
      <c r="N11" s="1509"/>
      <c r="O11" s="1509"/>
      <c r="P11" s="1509"/>
      <c r="Q11" s="1510"/>
      <c r="R11" s="1511" t="str">
        <f ca="1">IFERROR(INDEX(Programme!$K$7:$L$94,MATCH($K11&amp;".1",Programme!$K$7:$K$94,0),2),"")&amp;IFERROR(INDEX(Programme!$K$7:$L$94,MATCH($K11&amp;".2",Programme!$K$7:$K$94,0),2),"")&amp;IFERROR(INDEX(Programme!$K$7:$L$94,MATCH($K11&amp;".3",Programme!$K$7:$K$94,0),2),"")&amp;IFERROR(INDEX(Programme!$K$7:$L$94,MATCH($K11&amp;".4",Programme!$K$7:$K$94,0),2),"")&amp;IFERROR(INDEX(Programme!$K$7:$L$94,MATCH($K11&amp;".5",Programme!$K$7:$K$94,0),2),"")&amp;IFERROR(INDEX(Programme!$K$7:$L$94,MATCH($K11&amp;".6",Programme!$K$7:$K$94,0),2),"")</f>
        <v/>
      </c>
      <c r="S11" s="1504"/>
      <c r="T11" s="1504"/>
      <c r="U11" s="1504"/>
      <c r="V11" s="1504"/>
      <c r="W11" s="1504"/>
      <c r="X11" s="1504"/>
      <c r="Y11" s="1512"/>
    </row>
    <row r="12" spans="1:25" ht="16.5" customHeight="1" x14ac:dyDescent="0.25">
      <c r="A12" s="661" t="s">
        <v>70</v>
      </c>
      <c r="B12" s="662"/>
      <c r="C12" s="662"/>
      <c r="D12" s="662"/>
      <c r="E12" s="662"/>
      <c r="F12" s="662"/>
      <c r="G12" s="662"/>
      <c r="H12" s="662"/>
      <c r="I12" s="662"/>
      <c r="J12" s="662"/>
      <c r="K12" s="663"/>
      <c r="L12" s="664"/>
      <c r="M12" s="665"/>
      <c r="N12" s="666" t="s">
        <v>72</v>
      </c>
      <c r="O12" s="667"/>
      <c r="P12" s="667"/>
      <c r="Q12" s="667"/>
      <c r="R12" s="667"/>
      <c r="S12" s="667"/>
      <c r="T12" s="667"/>
      <c r="U12" s="667"/>
      <c r="V12" s="667"/>
      <c r="W12" s="667"/>
      <c r="X12" s="667"/>
      <c r="Y12" s="668"/>
    </row>
    <row r="13" spans="1:25" ht="30.75" customHeight="1" x14ac:dyDescent="0.25">
      <c r="A13" s="1531" t="s">
        <v>983</v>
      </c>
      <c r="B13" s="1532"/>
      <c r="C13" s="1532"/>
      <c r="D13" s="1532"/>
      <c r="E13" s="1532"/>
      <c r="F13" s="1532"/>
      <c r="G13" s="1532"/>
      <c r="H13" s="1532"/>
      <c r="I13" s="1532"/>
      <c r="J13" s="1532"/>
      <c r="K13" s="1532"/>
      <c r="L13" s="1532"/>
      <c r="M13" s="1533"/>
      <c r="N13" s="1525" t="s">
        <v>621</v>
      </c>
      <c r="O13" s="1526"/>
      <c r="P13" s="1526"/>
      <c r="Q13" s="1526"/>
      <c r="R13" s="1526"/>
      <c r="S13" s="1526"/>
      <c r="T13" s="1526"/>
      <c r="U13" s="1526"/>
      <c r="V13" s="1526"/>
      <c r="W13" s="1526"/>
      <c r="X13" s="1526"/>
      <c r="Y13" s="1527"/>
    </row>
    <row r="14" spans="1:25" ht="36" customHeight="1" x14ac:dyDescent="0.25">
      <c r="A14" s="1534"/>
      <c r="B14" s="1535"/>
      <c r="C14" s="1535"/>
      <c r="D14" s="1535"/>
      <c r="E14" s="1535"/>
      <c r="F14" s="1535"/>
      <c r="G14" s="1535"/>
      <c r="H14" s="1535"/>
      <c r="I14" s="1535"/>
      <c r="J14" s="1535"/>
      <c r="K14" s="1535"/>
      <c r="L14" s="1535"/>
      <c r="M14" s="1536"/>
      <c r="N14" s="1538"/>
      <c r="O14" s="1539"/>
      <c r="P14" s="1539"/>
      <c r="Q14" s="1539"/>
      <c r="R14" s="1539"/>
      <c r="S14" s="1539"/>
      <c r="T14" s="1539"/>
      <c r="U14" s="1539"/>
      <c r="V14" s="1539"/>
      <c r="W14" s="1539"/>
      <c r="X14" s="1539"/>
      <c r="Y14" s="1540"/>
    </row>
    <row r="15" spans="1:25" ht="16.5" customHeight="1" x14ac:dyDescent="0.25">
      <c r="A15" s="669" t="s">
        <v>382</v>
      </c>
      <c r="B15" s="670"/>
      <c r="C15" s="671"/>
      <c r="D15" s="671"/>
      <c r="E15" s="671"/>
      <c r="F15" s="671"/>
      <c r="G15" s="671"/>
      <c r="H15" s="671"/>
      <c r="I15" s="671"/>
      <c r="J15" s="671"/>
      <c r="K15" s="672"/>
      <c r="L15" s="673"/>
      <c r="M15" s="674"/>
      <c r="N15" s="675" t="s">
        <v>383</v>
      </c>
      <c r="O15" s="676"/>
      <c r="P15" s="676"/>
      <c r="Q15" s="676"/>
      <c r="R15" s="676"/>
      <c r="S15" s="676"/>
      <c r="T15" s="676"/>
      <c r="U15" s="676"/>
      <c r="V15" s="676"/>
      <c r="W15" s="676"/>
      <c r="X15" s="676"/>
      <c r="Y15" s="677"/>
    </row>
    <row r="16" spans="1:25" ht="30" customHeight="1" x14ac:dyDescent="0.25">
      <c r="A16" s="1525" t="s">
        <v>622</v>
      </c>
      <c r="B16" s="1526"/>
      <c r="C16" s="1526"/>
      <c r="D16" s="1526"/>
      <c r="E16" s="1526"/>
      <c r="F16" s="1526"/>
      <c r="G16" s="1526"/>
      <c r="H16" s="1526"/>
      <c r="I16" s="1526"/>
      <c r="J16" s="1526"/>
      <c r="K16" s="1526"/>
      <c r="L16" s="1526"/>
      <c r="M16" s="1527"/>
      <c r="N16" s="1525" t="s">
        <v>623</v>
      </c>
      <c r="O16" s="1526"/>
      <c r="P16" s="1526"/>
      <c r="Q16" s="1526"/>
      <c r="R16" s="1526"/>
      <c r="S16" s="1526"/>
      <c r="T16" s="1526"/>
      <c r="U16" s="1526"/>
      <c r="V16" s="1526"/>
      <c r="W16" s="1526"/>
      <c r="X16" s="1526"/>
      <c r="Y16" s="1527"/>
    </row>
    <row r="17" spans="1:25" ht="30" customHeight="1" thickBot="1" x14ac:dyDescent="0.3">
      <c r="A17" s="1528"/>
      <c r="B17" s="1529"/>
      <c r="C17" s="1529"/>
      <c r="D17" s="1529"/>
      <c r="E17" s="1529"/>
      <c r="F17" s="1529"/>
      <c r="G17" s="1529"/>
      <c r="H17" s="1529"/>
      <c r="I17" s="1529"/>
      <c r="J17" s="1529"/>
      <c r="K17" s="1529"/>
      <c r="L17" s="1529"/>
      <c r="M17" s="1530"/>
      <c r="N17" s="1528"/>
      <c r="O17" s="1529"/>
      <c r="P17" s="1529"/>
      <c r="Q17" s="1529"/>
      <c r="R17" s="1529"/>
      <c r="S17" s="1529"/>
      <c r="T17" s="1529"/>
      <c r="U17" s="1529"/>
      <c r="V17" s="1529"/>
      <c r="W17" s="1529"/>
      <c r="X17" s="1529"/>
      <c r="Y17" s="1530"/>
    </row>
    <row r="18" spans="1:25" ht="16.5" customHeight="1" x14ac:dyDescent="0.25">
      <c r="A18" s="678" t="s">
        <v>73</v>
      </c>
      <c r="B18" s="667"/>
      <c r="C18" s="667"/>
      <c r="D18" s="667"/>
      <c r="E18" s="667"/>
      <c r="F18" s="667"/>
      <c r="G18" s="667"/>
      <c r="H18" s="667"/>
      <c r="I18" s="667"/>
      <c r="J18" s="667"/>
      <c r="K18" s="666"/>
      <c r="L18" s="664"/>
      <c r="M18" s="679"/>
      <c r="N18" s="1520" t="s">
        <v>388</v>
      </c>
      <c r="O18" s="1521"/>
      <c r="P18" s="1521"/>
      <c r="Q18" s="1521"/>
      <c r="R18" s="1541" t="s">
        <v>624</v>
      </c>
      <c r="S18" s="1541"/>
      <c r="T18" s="1541"/>
      <c r="U18" s="1541"/>
      <c r="V18" s="1541"/>
      <c r="W18" s="1541"/>
      <c r="X18" s="1541"/>
      <c r="Y18" s="1542"/>
    </row>
    <row r="19" spans="1:25" ht="15.75" thickBot="1" x14ac:dyDescent="0.3">
      <c r="A19" s="688" t="s">
        <v>473</v>
      </c>
      <c r="B19" s="680"/>
      <c r="C19" s="680"/>
      <c r="D19" s="680"/>
      <c r="E19" s="680"/>
      <c r="F19" s="680"/>
      <c r="G19" s="680"/>
      <c r="H19" s="681"/>
      <c r="I19" s="681"/>
      <c r="J19" s="681"/>
      <c r="K19" s="682"/>
      <c r="L19" s="682"/>
      <c r="M19" s="683"/>
      <c r="N19" s="1522"/>
      <c r="O19" s="1523"/>
      <c r="P19" s="1523"/>
      <c r="Q19" s="1523"/>
      <c r="R19" s="1529"/>
      <c r="S19" s="1529"/>
      <c r="T19" s="1529"/>
      <c r="U19" s="1529"/>
      <c r="V19" s="1518"/>
      <c r="W19" s="1518"/>
      <c r="X19" s="1518"/>
      <c r="Y19" s="1519"/>
    </row>
    <row r="20" spans="1:25" x14ac:dyDescent="0.25">
      <c r="A20" s="684"/>
      <c r="B20" s="676"/>
      <c r="C20" s="676"/>
      <c r="D20" s="676"/>
      <c r="E20" s="676"/>
      <c r="F20" s="676"/>
      <c r="G20" s="676"/>
      <c r="H20" s="672"/>
      <c r="I20" s="672"/>
      <c r="J20" s="672"/>
      <c r="K20" s="685"/>
      <c r="L20" s="685"/>
      <c r="M20" s="685"/>
      <c r="N20" s="685"/>
      <c r="O20" s="686"/>
      <c r="P20" s="686"/>
      <c r="Q20" s="686"/>
      <c r="R20" s="686"/>
      <c r="S20" s="686"/>
      <c r="T20" s="686"/>
      <c r="U20" s="686"/>
      <c r="V20" s="686"/>
      <c r="W20" s="686"/>
      <c r="X20" s="686"/>
      <c r="Y20" s="686"/>
    </row>
    <row r="21" spans="1:25" ht="15.75" x14ac:dyDescent="0.25">
      <c r="A21" s="1537" t="s">
        <v>74</v>
      </c>
      <c r="B21" s="1537"/>
      <c r="C21" s="1537"/>
      <c r="D21" s="1537"/>
      <c r="E21" s="1537"/>
      <c r="F21" s="1537"/>
      <c r="G21" s="1537"/>
      <c r="H21" s="1537"/>
      <c r="I21" s="1537"/>
      <c r="J21" s="1537"/>
      <c r="K21" s="1537"/>
      <c r="L21" s="1537"/>
      <c r="M21" s="1537"/>
      <c r="N21" s="1537"/>
      <c r="O21" s="1537"/>
      <c r="P21" s="1537"/>
      <c r="Q21" s="1537"/>
      <c r="R21" s="1537"/>
      <c r="S21" s="1537"/>
      <c r="T21" s="1537"/>
      <c r="U21" s="1537"/>
      <c r="V21" s="1537"/>
      <c r="W21" s="1537"/>
      <c r="X21" s="1537"/>
      <c r="Y21" s="1537"/>
    </row>
    <row r="22" spans="1:25" x14ac:dyDescent="0.25">
      <c r="A22" s="687"/>
      <c r="B22" s="660"/>
      <c r="C22" s="1517" t="s">
        <v>75</v>
      </c>
      <c r="D22" s="1515"/>
      <c r="E22" s="1515"/>
      <c r="F22" s="1515"/>
      <c r="G22" s="1515"/>
      <c r="H22" s="1515"/>
      <c r="I22" s="1515"/>
      <c r="J22" s="1515"/>
      <c r="K22" s="1516"/>
      <c r="L22" s="1515" t="s">
        <v>76</v>
      </c>
      <c r="M22" s="1515"/>
      <c r="N22" s="1515"/>
      <c r="O22" s="1515"/>
      <c r="P22" s="1515"/>
      <c r="Q22" s="1515"/>
      <c r="R22" s="1516"/>
      <c r="S22" s="1517" t="s">
        <v>77</v>
      </c>
      <c r="T22" s="1515"/>
      <c r="U22" s="1515"/>
      <c r="V22" s="1515"/>
      <c r="W22" s="1515"/>
      <c r="X22" s="1515"/>
      <c r="Y22" s="1516"/>
    </row>
    <row r="23" spans="1:25" ht="33.75" customHeight="1" x14ac:dyDescent="0.25">
      <c r="A23" s="1497" t="s">
        <v>78</v>
      </c>
      <c r="B23" s="1524"/>
      <c r="C23" s="1492" t="s">
        <v>625</v>
      </c>
      <c r="D23" s="1493"/>
      <c r="E23" s="1493"/>
      <c r="F23" s="1493"/>
      <c r="G23" s="1493"/>
      <c r="H23" s="1493"/>
      <c r="I23" s="1493"/>
      <c r="J23" s="1493"/>
      <c r="K23" s="1494"/>
      <c r="L23" s="1493" t="s">
        <v>626</v>
      </c>
      <c r="M23" s="1493"/>
      <c r="N23" s="1493"/>
      <c r="O23" s="1493"/>
      <c r="P23" s="1493"/>
      <c r="Q23" s="1493"/>
      <c r="R23" s="1494"/>
      <c r="S23" s="1492" t="s">
        <v>627</v>
      </c>
      <c r="T23" s="1493"/>
      <c r="U23" s="1493"/>
      <c r="V23" s="1493"/>
      <c r="W23" s="1493"/>
      <c r="X23" s="1493"/>
      <c r="Y23" s="1494"/>
    </row>
    <row r="24" spans="1:25" ht="45" customHeight="1" x14ac:dyDescent="0.25">
      <c r="A24" s="1495" t="s">
        <v>79</v>
      </c>
      <c r="B24" s="1496"/>
      <c r="C24" s="1492" t="s">
        <v>628</v>
      </c>
      <c r="D24" s="1493"/>
      <c r="E24" s="1493"/>
      <c r="F24" s="1493"/>
      <c r="G24" s="1493"/>
      <c r="H24" s="1493"/>
      <c r="I24" s="1493"/>
      <c r="J24" s="1493"/>
      <c r="K24" s="1494"/>
      <c r="L24" s="1492" t="s">
        <v>629</v>
      </c>
      <c r="M24" s="1493"/>
      <c r="N24" s="1493"/>
      <c r="O24" s="1493"/>
      <c r="P24" s="1493"/>
      <c r="Q24" s="1493"/>
      <c r="R24" s="1494"/>
      <c r="S24" s="1492" t="s">
        <v>630</v>
      </c>
      <c r="T24" s="1493"/>
      <c r="U24" s="1493"/>
      <c r="V24" s="1493"/>
      <c r="W24" s="1493"/>
      <c r="X24" s="1493"/>
      <c r="Y24" s="1494"/>
    </row>
    <row r="25" spans="1:25" ht="45" customHeight="1" x14ac:dyDescent="0.25">
      <c r="A25" s="1497" t="s">
        <v>81</v>
      </c>
      <c r="B25" s="1498"/>
      <c r="C25" s="1492" t="s">
        <v>631</v>
      </c>
      <c r="D25" s="1493"/>
      <c r="E25" s="1493"/>
      <c r="F25" s="1493"/>
      <c r="G25" s="1493"/>
      <c r="H25" s="1493"/>
      <c r="I25" s="1493"/>
      <c r="J25" s="1493"/>
      <c r="K25" s="1494"/>
      <c r="L25" s="1492" t="s">
        <v>631</v>
      </c>
      <c r="M25" s="1493"/>
      <c r="N25" s="1493"/>
      <c r="O25" s="1493"/>
      <c r="P25" s="1493"/>
      <c r="Q25" s="1493"/>
      <c r="R25" s="1494"/>
      <c r="S25" s="1492" t="s">
        <v>631</v>
      </c>
      <c r="T25" s="1493"/>
      <c r="U25" s="1493"/>
      <c r="V25" s="1493"/>
      <c r="W25" s="1493"/>
      <c r="X25" s="1493"/>
      <c r="Y25" s="1494"/>
    </row>
    <row r="26" spans="1:25" ht="45" customHeight="1" x14ac:dyDescent="0.25">
      <c r="A26" s="1497" t="s">
        <v>80</v>
      </c>
      <c r="B26" s="1498"/>
      <c r="C26" s="1492" t="s">
        <v>632</v>
      </c>
      <c r="D26" s="1493"/>
      <c r="E26" s="1493"/>
      <c r="F26" s="1493"/>
      <c r="G26" s="1493"/>
      <c r="H26" s="1493"/>
      <c r="I26" s="1493"/>
      <c r="J26" s="1493"/>
      <c r="K26" s="1494"/>
      <c r="L26" s="1492" t="s">
        <v>633</v>
      </c>
      <c r="M26" s="1493"/>
      <c r="N26" s="1493"/>
      <c r="O26" s="1493"/>
      <c r="P26" s="1493"/>
      <c r="Q26" s="1493"/>
      <c r="R26" s="1494"/>
      <c r="S26" s="1492" t="s">
        <v>634</v>
      </c>
      <c r="T26" s="1493"/>
      <c r="U26" s="1493"/>
      <c r="V26" s="1493"/>
      <c r="W26" s="1493"/>
      <c r="X26" s="1493"/>
      <c r="Y26" s="1494"/>
    </row>
    <row r="27" spans="1:25" ht="45" customHeight="1" x14ac:dyDescent="0.25">
      <c r="A27" s="1495" t="s">
        <v>341</v>
      </c>
      <c r="B27" s="1496"/>
      <c r="C27" s="1492" t="s">
        <v>635</v>
      </c>
      <c r="D27" s="1493"/>
      <c r="E27" s="1493"/>
      <c r="F27" s="1493"/>
      <c r="G27" s="1493"/>
      <c r="H27" s="1493"/>
      <c r="I27" s="1493"/>
      <c r="J27" s="1493"/>
      <c r="K27" s="1494"/>
      <c r="L27" s="1492" t="s">
        <v>636</v>
      </c>
      <c r="M27" s="1493"/>
      <c r="N27" s="1493"/>
      <c r="O27" s="1493"/>
      <c r="P27" s="1493"/>
      <c r="Q27" s="1493"/>
      <c r="R27" s="1494"/>
      <c r="S27" s="1492" t="s">
        <v>637</v>
      </c>
      <c r="T27" s="1493"/>
      <c r="U27" s="1493"/>
      <c r="V27" s="1493"/>
      <c r="W27" s="1493"/>
      <c r="X27" s="1493"/>
      <c r="Y27" s="1494"/>
    </row>
    <row r="30" spans="1:25" x14ac:dyDescent="0.25">
      <c r="D30" s="4"/>
    </row>
    <row r="32" spans="1:25" x14ac:dyDescent="0.25">
      <c r="I32" s="12"/>
      <c r="J32" s="12"/>
      <c r="K32" s="12"/>
    </row>
    <row r="33" spans="9:11" ht="15.75" x14ac:dyDescent="0.25">
      <c r="I33" s="13"/>
      <c r="J33" s="14"/>
      <c r="K33" s="5"/>
    </row>
    <row r="34" spans="9:11" x14ac:dyDescent="0.25">
      <c r="I34" s="12"/>
      <c r="J34" s="5"/>
    </row>
    <row r="35" spans="9:11" x14ac:dyDescent="0.25">
      <c r="I35" s="12"/>
    </row>
  </sheetData>
  <mergeCells count="56">
    <mergeCell ref="B6:J6"/>
    <mergeCell ref="L6:Q6"/>
    <mergeCell ref="R6:Y6"/>
    <mergeCell ref="L7:Q7"/>
    <mergeCell ref="L5:Q5"/>
    <mergeCell ref="R5:Y5"/>
    <mergeCell ref="R7:Y7"/>
    <mergeCell ref="A1:A2"/>
    <mergeCell ref="B2:M2"/>
    <mergeCell ref="B4:J4"/>
    <mergeCell ref="L4:Q4"/>
    <mergeCell ref="R4:Y4"/>
    <mergeCell ref="B8:J8"/>
    <mergeCell ref="L8:Q8"/>
    <mergeCell ref="R8:Y8"/>
    <mergeCell ref="L9:Q9"/>
    <mergeCell ref="R9:Y9"/>
    <mergeCell ref="B10:J10"/>
    <mergeCell ref="L10:Q10"/>
    <mergeCell ref="R10:Y10"/>
    <mergeCell ref="A13:M14"/>
    <mergeCell ref="N13:Y14"/>
    <mergeCell ref="B11:J11"/>
    <mergeCell ref="L11:Q11"/>
    <mergeCell ref="R11:Y11"/>
    <mergeCell ref="A16:M17"/>
    <mergeCell ref="N16:Y17"/>
    <mergeCell ref="N18:Q19"/>
    <mergeCell ref="R18:U18"/>
    <mergeCell ref="V18:Y18"/>
    <mergeCell ref="R19:U19"/>
    <mergeCell ref="V19:Y19"/>
    <mergeCell ref="A21:Y21"/>
    <mergeCell ref="C22:K22"/>
    <mergeCell ref="L22:R22"/>
    <mergeCell ref="S22:Y22"/>
    <mergeCell ref="A23:B23"/>
    <mergeCell ref="C23:K23"/>
    <mergeCell ref="L23:R23"/>
    <mergeCell ref="S23:Y23"/>
    <mergeCell ref="A24:B24"/>
    <mergeCell ref="C24:K24"/>
    <mergeCell ref="L24:R24"/>
    <mergeCell ref="S24:Y24"/>
    <mergeCell ref="A25:B25"/>
    <mergeCell ref="C25:K25"/>
    <mergeCell ref="L25:R25"/>
    <mergeCell ref="S25:Y25"/>
    <mergeCell ref="A26:B26"/>
    <mergeCell ref="C26:K26"/>
    <mergeCell ref="L26:R26"/>
    <mergeCell ref="S26:Y26"/>
    <mergeCell ref="A27:B27"/>
    <mergeCell ref="C27:K27"/>
    <mergeCell ref="L27:R27"/>
    <mergeCell ref="S27:Y27"/>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F35"/>
  <sheetViews>
    <sheetView topLeftCell="A8" zoomScale="85" zoomScaleNormal="85" workbookViewId="0">
      <selection activeCell="Q31" sqref="Q31"/>
    </sheetView>
  </sheetViews>
  <sheetFormatPr baseColWidth="10" defaultRowHeight="15" x14ac:dyDescent="0.25"/>
  <cols>
    <col min="1" max="1" width="7.28515625" style="284" customWidth="1"/>
    <col min="2" max="10" width="6.5703125" style="284" customWidth="1"/>
    <col min="11" max="11" width="9.140625" style="284" customWidth="1"/>
    <col min="12" max="17" width="8.28515625" style="284" customWidth="1"/>
    <col min="18" max="25" width="8.5703125" style="284" customWidth="1"/>
    <col min="26" max="31" width="4.7109375" style="284" customWidth="1"/>
    <col min="32" max="16384" width="11.42578125" style="284"/>
  </cols>
  <sheetData>
    <row r="1" spans="1:32" ht="18" customHeight="1" x14ac:dyDescent="0.25">
      <c r="A1" s="1499" t="s">
        <v>510</v>
      </c>
      <c r="B1" s="291" t="s">
        <v>42</v>
      </c>
      <c r="C1" s="292"/>
      <c r="D1" s="292"/>
      <c r="E1" s="292"/>
      <c r="F1" s="292"/>
      <c r="G1" s="292"/>
      <c r="H1" s="292"/>
      <c r="I1" s="292"/>
      <c r="J1" s="292"/>
      <c r="K1" s="292"/>
      <c r="L1" s="292"/>
      <c r="M1" s="293"/>
      <c r="N1" s="299" t="s">
        <v>381</v>
      </c>
      <c r="O1" s="294"/>
      <c r="P1" s="294"/>
      <c r="Q1" s="294"/>
      <c r="R1" s="294"/>
      <c r="S1" s="294"/>
      <c r="T1" s="294"/>
      <c r="U1" s="294"/>
      <c r="V1" s="294"/>
      <c r="W1" s="294"/>
      <c r="X1" s="294"/>
      <c r="Y1" s="295"/>
    </row>
    <row r="2" spans="1:32" ht="20.25" customHeight="1" thickBot="1" x14ac:dyDescent="0.3">
      <c r="A2" s="1500"/>
      <c r="B2" s="1501" t="str">
        <f>INDEX(Problématiques_compétences!$A$3:$D$118,QUOTIENT(MATCH(A1,Problématiques_compétences!$D$3:$D$118,0),8)*8+2,1)</f>
        <v>3) Assurer le confort dans un milieu urbain</v>
      </c>
      <c r="C2" s="1502"/>
      <c r="D2" s="1502"/>
      <c r="E2" s="1502"/>
      <c r="F2" s="1502"/>
      <c r="G2" s="1502"/>
      <c r="H2" s="1502"/>
      <c r="I2" s="1502"/>
      <c r="J2" s="1502"/>
      <c r="K2" s="1502"/>
      <c r="L2" s="1502"/>
      <c r="M2" s="1503"/>
      <c r="N2" s="296" t="str">
        <f>INDEX(Problématiques_compétences!$B$3:$D$118,MATCH(A1,Problématiques_compétences!$D$3:$D$118,0),1)</f>
        <v>Quel éclairage pour demain ?</v>
      </c>
      <c r="O2" s="297"/>
      <c r="P2" s="297"/>
      <c r="Q2" s="297"/>
      <c r="R2" s="297"/>
      <c r="S2" s="297"/>
      <c r="T2" s="297"/>
      <c r="U2" s="297"/>
      <c r="V2" s="297"/>
      <c r="W2" s="297"/>
      <c r="X2" s="297"/>
      <c r="Y2" s="298"/>
    </row>
    <row r="3" spans="1:32" ht="15.75" customHeight="1" x14ac:dyDescent="0.25">
      <c r="A3" s="291" t="s">
        <v>55</v>
      </c>
      <c r="B3" s="300"/>
      <c r="C3" s="300"/>
      <c r="D3" s="300"/>
      <c r="E3" s="301"/>
      <c r="F3" s="300"/>
      <c r="G3" s="300"/>
      <c r="H3" s="301"/>
      <c r="I3" s="300"/>
      <c r="J3" s="300"/>
      <c r="K3" s="302" t="s">
        <v>71</v>
      </c>
      <c r="L3" s="303"/>
      <c r="M3" s="303"/>
      <c r="N3" s="303"/>
      <c r="O3" s="300"/>
      <c r="P3" s="300"/>
      <c r="Q3" s="300"/>
      <c r="R3" s="304" t="s">
        <v>350</v>
      </c>
      <c r="S3" s="300"/>
      <c r="T3" s="300"/>
      <c r="U3" s="300"/>
      <c r="V3" s="300"/>
      <c r="W3" s="300"/>
      <c r="X3" s="300"/>
      <c r="Y3" s="305"/>
    </row>
    <row r="4" spans="1:32" ht="32.25" customHeight="1" x14ac:dyDescent="0.25">
      <c r="A4" s="311" t="str">
        <f t="array" aca="1" ref="A4" ca="1">IFERROR(INDEX(Problématiques_compétences!$F$2:$AK$2,SMALL(IF(INDIRECT("Problématiques_compétences!F"&amp;MATCH($A$1,Problématiques_compétences!$D$1:$D$118,0)):INDIRECT("Problématiques_compétences!AK"&amp;MATCH($A$1,Problématiques_compétences!$D$1:$D$118,0))="x",COLUMN(Problématiques_compétences!$F$1:$AK$1)-5,""),ROW()-3)),"")</f>
        <v>CS 1.6</v>
      </c>
      <c r="B4" s="1508" t="str">
        <f ca="1">INDEX(Programme!$B$4:$C$46,MATCH(A4,Programme!$B$4:$B$46,0),2)</f>
        <v>► Analyser le fonctionnement et la structure d’un objet, identifier les entrées et sorties.</v>
      </c>
      <c r="C4" s="1508"/>
      <c r="D4" s="1508"/>
      <c r="E4" s="1508"/>
      <c r="F4" s="1508"/>
      <c r="G4" s="1508"/>
      <c r="H4" s="1508"/>
      <c r="I4" s="1508"/>
      <c r="J4" s="1508"/>
      <c r="K4" s="306" t="str">
        <f t="array" aca="1" ref="K4" ca="1">INDEX(Programme!$B$3:$G$46,MATCH($A$4,Programme!$B$3:$B$46,0),SMALL(IF(INDIRECT("Programme!D"&amp;MATCH($A$4,Programme!$B$1:$B$46,0)):INDIRECT("Programme!G"&amp;MATCH($A$4,Programme!$B$1:$B$46,0))&lt;&gt;"",COLUMN(Programme!$D$3:$G$3)-1),ROW()-3))</f>
        <v>MSOST.1.3</v>
      </c>
      <c r="L4" s="1504" t="str">
        <f ca="1">IFERROR(INDEX(Programme!$I$7:$J$94,MATCH($K4,Programme!$I$7:$I$94,0),2),"")</f>
        <v>Analyser le fonctionnement et la structure d’un objet, identifier les entrées et sorties.</v>
      </c>
      <c r="M4" s="1504"/>
      <c r="N4" s="1504"/>
      <c r="O4" s="1504"/>
      <c r="P4" s="1504"/>
      <c r="Q4" s="1505"/>
      <c r="R4" s="1511" t="str">
        <f ca="1">IFERROR(INDEX(Programme!$K$7:$L$94,MATCH($K4&amp;".1",Programme!$K$7:$K$94,0),2),"")&amp;IFERROR(INDEX(Programme!$K$7:$L$94,MATCH($K4&amp;".2",Programme!$K$7:$K$94,0),2),"")&amp;IFERROR(INDEX(Programme!$K$7:$L$94,MATCH($K4&amp;".3",Programme!$K$7:$K$94,0),2),"")&amp;IFERROR(INDEX(Programme!$K$7:$L$94,MATCH($K4&amp;".4",Programme!$K$7:$K$94,0),2),"")&amp;IFERROR(INDEX(Programme!$K$7:$L$94,MATCH($K4&amp;".5",Programme!$K$7:$K$94,0),2),"")&amp;IFERROR(INDEX(Programme!$K$7:$L$94,MATCH($K4&amp;".6",Programme!$K$7:$K$94,0),2),"")</f>
        <v>Représentation fonctionnelle des systèmes. Structure des systèmes. Chaîne d’énergie.Chaîne d’information.</v>
      </c>
      <c r="S4" s="1504"/>
      <c r="T4" s="1504"/>
      <c r="U4" s="1504"/>
      <c r="V4" s="1504"/>
      <c r="W4" s="1504"/>
      <c r="X4" s="1504"/>
      <c r="Y4" s="1512"/>
    </row>
    <row r="5" spans="1:32" ht="32.25" customHeight="1" x14ac:dyDescent="0.25">
      <c r="A5" s="307"/>
      <c r="B5" s="308"/>
      <c r="C5" s="308"/>
      <c r="D5" s="308"/>
      <c r="E5" s="309"/>
      <c r="F5" s="309"/>
      <c r="G5" s="309"/>
      <c r="H5" s="309"/>
      <c r="I5" s="309"/>
      <c r="J5" s="309"/>
      <c r="K5" s="310" t="str">
        <f t="array" aca="1" ref="K5" ca="1">IFERROR(INDEX(Programme!$B$3:$G$46,MATCH($A$4,Programme!$B$3:$B$46,0),SMALL(IF(INDIRECT("Programme!D"&amp;MATCH($A$4,Programme!$B$1:$B$46,0)):INDIRECT("Programme!G"&amp;MATCH($A$4,Programme!$B$1:$B$46,0))&lt;&gt;"",COLUMN(Programme!$D$3:$G$3)-1),ROW()-3)),"")</f>
        <v/>
      </c>
      <c r="L5" s="1506" t="str">
        <f ca="1">IFERROR(INDEX(Programme!$I$7:$J$94,MATCH($K5,Programme!$I$7:$I$94,0),2),"")</f>
        <v/>
      </c>
      <c r="M5" s="1506"/>
      <c r="N5" s="1506"/>
      <c r="O5" s="1506"/>
      <c r="P5" s="1506"/>
      <c r="Q5" s="1507"/>
      <c r="R5" s="1513" t="str">
        <f ca="1">IFERROR(INDEX(Programme!$K$7:$L$94,MATCH($K5&amp;".1",Programme!$K$7:$K$94,0),2),"")&amp;IFERROR(INDEX(Programme!$K$7:$L$94,MATCH($K5&amp;".2",Programme!$K$7:$K$94,0),2),"")&amp;IFERROR(INDEX(Programme!$K$7:$L$94,MATCH($K5&amp;".3",Programme!$K$7:$K$94,0),2),"")&amp;IFERROR(INDEX(Programme!$K$7:$L$94,MATCH($K5&amp;".4",Programme!$K$7:$K$94,0),2),"")&amp;IFERROR(INDEX(Programme!$K$7:$L$94,MATCH($K5&amp;".5",Programme!$K$7:$K$94,0),2),"")&amp;IFERROR(INDEX(Programme!$K$7:$L$94,MATCH($K5&amp;".6",Programme!$K$7:$K$94,0),2),"")</f>
        <v/>
      </c>
      <c r="S5" s="1506"/>
      <c r="T5" s="1506"/>
      <c r="U5" s="1506"/>
      <c r="V5" s="1506"/>
      <c r="W5" s="1506"/>
      <c r="X5" s="1506"/>
      <c r="Y5" s="1514"/>
    </row>
    <row r="6" spans="1:32" ht="32.25" customHeight="1" x14ac:dyDescent="0.25">
      <c r="A6" s="311" t="str">
        <f t="array" aca="1" ref="A6" ca="1">IFERROR(INDEX(Problématiques_compétences!$F$2:$AK$2,SMALL(IF(INDIRECT("Problématiques_compétences!F"&amp;MATCH($A$1,Problématiques_compétences!$D$1:$D$118,0)):INDIRECT("Problématiques_compétences!AK"&amp;MATCH($A$1,Problématiques_compétences!$D$1:$D$118,0))="x",COLUMN(Problématiques_compétences!$F$1:$AK$1)-5,""),ROW()-4)),"")</f>
        <v>CT 2.2</v>
      </c>
      <c r="B6" s="1508" t="str">
        <f ca="1">IFERROR(INDEX(Programme!$B$4:$C$46,MATCH(A6,Programme!$B$4:$B$46,0),2),"")</f>
        <v>► Identifier le(s) matériau(x), les flux d’énergie et d’information dans le cadre d’une production technique sur un objet et décrire les transformations qui s’opèrent.</v>
      </c>
      <c r="C6" s="1508"/>
      <c r="D6" s="1508"/>
      <c r="E6" s="1508"/>
      <c r="F6" s="1508"/>
      <c r="G6" s="1508"/>
      <c r="H6" s="1508"/>
      <c r="I6" s="1508"/>
      <c r="J6" s="1508"/>
      <c r="K6" s="306" t="str">
        <f t="array" aca="1" ref="K6" ca="1">IFERROR(INDEX(Programme!$B$3:$G$46,MATCH($A$6,Programme!$B$3:$B$46,0),SMALL(IF(INDIRECT("Programme!D"&amp;MATCH($A$6,Programme!$B$1:$B$46,0)):INDIRECT("Programme!G"&amp;MATCH($A$6,Programme!$B$1:$B$46,0))&lt;&gt;"",COLUMN(Programme!$D$3:$G$3)-1),ROW()-5)),"")</f>
        <v>MSOST.1.4</v>
      </c>
      <c r="L6" s="1504" t="str">
        <f ca="1">IFERROR(INDEX(Programme!$I$7:$J$94,MATCH($K6,Programme!$I$7:$I$94,0),2),"")</f>
        <v>Identifier le(s) matériau(x), les flux d’énergie et d’information sur un objet et décrire les transformations qui s’opèrent.</v>
      </c>
      <c r="M6" s="1504"/>
      <c r="N6" s="1504"/>
      <c r="O6" s="1504"/>
      <c r="P6" s="1504"/>
      <c r="Q6" s="1505"/>
      <c r="R6" s="1511" t="str">
        <f ca="1">IFERROR(INDEX(Programme!$K$7:$L$94,MATCH($K6&amp;".1",Programme!$K$7:$K$94,0),2),"")&amp;IFERROR(INDEX(Programme!$K$7:$L$94,MATCH($K6&amp;".2",Programme!$K$7:$K$94,0),2),"")&amp;IFERROR(INDEX(Programme!$K$7:$L$94,MATCH($K6&amp;".3",Programme!$K$7:$K$94,0),2),"")&amp;IFERROR(INDEX(Programme!$K$7:$L$94,MATCH($K6&amp;".4",Programme!$K$7:$K$94,0),2),"")&amp;IFERROR(INDEX(Programme!$K$7:$L$94,MATCH($K6&amp;".5",Programme!$K$7:$K$94,0),2),"")&amp;IFERROR(INDEX(Programme!$K$7:$L$94,MATCH($K6&amp;".6",Programme!$K$7:$K$94,0),2),"")</f>
        <v>Familles de matériaux avec leurs principales caractéristiques. Sources d’énergies. Chaîne d’énergie. Chaîne d’information.</v>
      </c>
      <c r="S6" s="1504"/>
      <c r="T6" s="1504"/>
      <c r="U6" s="1504"/>
      <c r="V6" s="1504"/>
      <c r="W6" s="1504"/>
      <c r="X6" s="1504"/>
      <c r="Y6" s="1512"/>
    </row>
    <row r="7" spans="1:32" ht="32.25" customHeight="1" x14ac:dyDescent="0.25">
      <c r="A7" s="312"/>
      <c r="B7" s="314"/>
      <c r="C7" s="314"/>
      <c r="D7" s="314"/>
      <c r="E7" s="314"/>
      <c r="F7" s="314"/>
      <c r="G7" s="314"/>
      <c r="H7" s="314"/>
      <c r="I7" s="314"/>
      <c r="J7" s="314"/>
      <c r="K7" s="310" t="str">
        <f t="array" aca="1" ref="K7" ca="1">IFERROR(INDEX(Programme!$B$3:$G$46,MATCH($A$6,Programme!$B$3:$B$46,0),SMALL(IF(INDIRECT("Programme!D"&amp;MATCH($A$6,Programme!$B$1:$B$46,0)):INDIRECT("Programme!G"&amp;MATCH($A$6,Programme!$B$1:$B$46,0))&lt;&gt;"",COLUMN(Programme!$D$3:$G$3)-1),ROW()-5)),"")</f>
        <v/>
      </c>
      <c r="L7" s="1506" t="str">
        <f ca="1">IFERROR(INDEX(Programme!$I$7:$J$94,MATCH($K7,Programme!$I$7:$I$94,0),2),"")</f>
        <v/>
      </c>
      <c r="M7" s="1506"/>
      <c r="N7" s="1506"/>
      <c r="O7" s="1506"/>
      <c r="P7" s="1506"/>
      <c r="Q7" s="1507"/>
      <c r="R7" s="1513" t="str">
        <f ca="1">IFERROR(INDEX(Programme!$K$7:$L$94,MATCH($K7&amp;".1",Programme!$K$7:$K$94,0),2),"")&amp;IFERROR(INDEX(Programme!$K$7:$L$94,MATCH($K7&amp;".2",Programme!$K$7:$K$94,0),2),"")&amp;IFERROR(INDEX(Programme!$K$7:$L$94,MATCH($K7&amp;".3",Programme!$K$7:$K$94,0),2),"")&amp;IFERROR(INDEX(Programme!$K$7:$L$94,MATCH($K7&amp;".4",Programme!$K$7:$K$94,0),2),"")&amp;IFERROR(INDEX(Programme!$K$7:$L$94,MATCH($K7&amp;".5",Programme!$K$7:$K$94,0),2),"")&amp;IFERROR(INDEX(Programme!$K$7:$L$94,MATCH($K7&amp;".6",Programme!$K$7:$K$94,0),2),"")</f>
        <v/>
      </c>
      <c r="S7" s="1506"/>
      <c r="T7" s="1506"/>
      <c r="U7" s="1506"/>
      <c r="V7" s="1506"/>
      <c r="W7" s="1506"/>
      <c r="X7" s="1506"/>
      <c r="Y7" s="1514"/>
    </row>
    <row r="8" spans="1:32" ht="32.25" customHeight="1" x14ac:dyDescent="0.25">
      <c r="A8" s="311" t="str">
        <f t="array" aca="1" ref="A8" ca="1">IFERROR(INDEX(Problématiques_compétences!$F$2:$AK$2,SMALL(IF(INDIRECT("Problématiques_compétences!F"&amp;MATCH($A$1,Problématiques_compétences!$D$1:$D$118,0)):INDIRECT("Problématiques_compétences!AK"&amp;MATCH($A$1,Problématiques_compétences!$D$1:$D$118,0))="x",COLUMN(Problématiques_compétences!$F$1:$AK$1)-5,""),ROW()-5)),"")</f>
        <v>CT 2.6</v>
      </c>
      <c r="B8" s="1508" t="str">
        <f ca="1">IFERROR(INDEX(Programme!$B$4:$C$46,MATCH(A8,Programme!$B$4:$B$46,0),2),"")</f>
        <v>► Réaliser, de manière collaborative, le prototype de tout ou partie d’un objet pour valider une solution.</v>
      </c>
      <c r="C8" s="1508"/>
      <c r="D8" s="1508"/>
      <c r="E8" s="1508"/>
      <c r="F8" s="1508"/>
      <c r="G8" s="1508"/>
      <c r="H8" s="1508"/>
      <c r="I8" s="1508"/>
      <c r="J8" s="1508"/>
      <c r="K8" s="306" t="str">
        <f t="array" aca="1" ref="K8" ca="1">IFERROR(INDEX(Programme!$B$3:$G$46,MATCH($A$8,Programme!$B$3:$B$46,0),SMALL(IF(INDIRECT("Programme!D"&amp;MATCH($A$8,Programme!$B$1:$B$46,0)):INDIRECT("Programme!G"&amp;MATCH($A$8,Programme!$B$1:$B$46,0))&lt;&gt;"",COLUMN(Programme!$D$3:$G$3)-1),ROW()-7)),"")</f>
        <v>DIC.2.1</v>
      </c>
      <c r="L8" s="1504" t="str">
        <f ca="1">IFERROR(INDEX(Programme!$I$7:$J$94,MATCH($K8,Programme!$I$7:$I$94,0),2),"")</f>
        <v>Réaliser, de manière collaborative, le prototype d’un objet pour valider une solution.</v>
      </c>
      <c r="M8" s="1504"/>
      <c r="N8" s="1504"/>
      <c r="O8" s="1504"/>
      <c r="P8" s="1504"/>
      <c r="Q8" s="1505"/>
      <c r="R8" s="1511" t="str">
        <f ca="1">IFERROR(INDEX(Programme!$K$7:$L$94,MATCH($K8&amp;".1",Programme!$K$7:$K$94,0),2),"")&amp;IFERROR(INDEX(Programme!$K$7:$L$94,MATCH($K8&amp;".2",Programme!$K$7:$K$94,0),2),"")&amp;IFERROR(INDEX(Programme!$K$7:$L$94,MATCH($K8&amp;".3",Programme!$K$7:$K$94,0),2),"")&amp;IFERROR(INDEX(Programme!$K$7:$L$94,MATCH($K8&amp;".4",Programme!$K$7:$K$94,0),2),"")&amp;IFERROR(INDEX(Programme!$K$7:$L$94,MATCH($K8&amp;".5",Programme!$K$7:$K$94,0),2),"")&amp;IFERROR(INDEX(Programme!$K$7:$L$94,MATCH($K8&amp;".6",Programme!$K$7:$K$94,0),2),"")</f>
        <v>Prototypage rapide de structures et de circuits de commande à partir de cartes standard.</v>
      </c>
      <c r="S8" s="1504"/>
      <c r="T8" s="1504"/>
      <c r="U8" s="1504"/>
      <c r="V8" s="1504"/>
      <c r="W8" s="1504"/>
      <c r="X8" s="1504"/>
      <c r="Y8" s="1512"/>
    </row>
    <row r="9" spans="1:32" ht="32.25" customHeight="1" x14ac:dyDescent="0.25">
      <c r="A9" s="313"/>
      <c r="B9" s="315"/>
      <c r="C9" s="315"/>
      <c r="D9" s="315"/>
      <c r="E9" s="315"/>
      <c r="F9" s="315"/>
      <c r="G9" s="315"/>
      <c r="H9" s="315"/>
      <c r="I9" s="315"/>
      <c r="J9" s="315"/>
      <c r="K9" s="310" t="str">
        <f t="array" aca="1" ref="K9" ca="1">IFERROR(INDEX(Programme!$B$3:$G$46,MATCH($A$8,Programme!$B$3:$B$46,0),SMALL(IF(INDIRECT("Programme!D"&amp;MATCH($A$8,Programme!$B$1:$B$46,0)):INDIRECT("Programme!G"&amp;MATCH($A$8,Programme!$B$1:$B$46,0))&lt;&gt;"",COLUMN(Programme!$D$3:$G$3)-1),ROW()-7)),"")</f>
        <v>MSOST.1.1</v>
      </c>
      <c r="L9" s="1506" t="str">
        <f ca="1">IFERROR(INDEX(Programme!$I$7:$J$94,MATCH($K9,Programme!$I$7:$I$94,0),2),"")</f>
        <v>Respecter une procédure de travail garantissant un résultat en respectant les règles de sécurité et d’utilisation des outils mis à disposition.</v>
      </c>
      <c r="M9" s="1506"/>
      <c r="N9" s="1506"/>
      <c r="O9" s="1506"/>
      <c r="P9" s="1506"/>
      <c r="Q9" s="1507"/>
      <c r="R9" s="1513" t="str">
        <f ca="1">IFERROR(INDEX(Programme!$K$7:$L$94,MATCH($K9&amp;".1",Programme!$K$7:$K$94,0),2),"")&amp;IFERROR(INDEX(Programme!$K$7:$L$94,MATCH($K9&amp;".2",Programme!$K$7:$K$94,0),2),"")&amp;IFERROR(INDEX(Programme!$K$7:$L$94,MATCH($K9&amp;".3",Programme!$K$7:$K$94,0),2),"")&amp;IFERROR(INDEX(Programme!$K$7:$L$94,MATCH($K9&amp;".4",Programme!$K$7:$K$94,0),2),"")&amp;IFERROR(INDEX(Programme!$K$7:$L$94,MATCH($K9&amp;".5",Programme!$K$7:$K$94,0),2),"")&amp;IFERROR(INDEX(Programme!$K$7:$L$94,MATCH($K9&amp;".6",Programme!$K$7:$K$94,0),2),"")</f>
        <v>Procédures, protocoles. Ergonomie.</v>
      </c>
      <c r="S9" s="1506"/>
      <c r="T9" s="1506"/>
      <c r="U9" s="1506"/>
      <c r="V9" s="1506"/>
      <c r="W9" s="1506"/>
      <c r="X9" s="1506"/>
      <c r="Y9" s="1514"/>
    </row>
    <row r="10" spans="1:32" ht="32.25" customHeight="1" x14ac:dyDescent="0.25">
      <c r="A10" s="311" t="str">
        <f t="array" aca="1" ref="A10" ca="1">IFERROR(INDEX(Problématiques_compétences!$F$2:$AK$2,SMALL(IF(INDIRECT("Problématiques_compétences!F"&amp;MATCH($A$1,Problématiques_compétences!$D$1:$D$118,0)):INDIRECT("Problématiques_compétences!AK"&amp;MATCH($A$1,Problématiques_compétences!$D$1:$D$118,0))="x",COLUMN(Problématiques_compétences!$F$1:$AK$1)-5,""),ROW()-6)),"")</f>
        <v>CT 4.2</v>
      </c>
      <c r="B10" s="1508" t="str">
        <f ca="1">IFERROR(INDEX(Programme!$B$4:$C$46,MATCH(A10,Programme!$B$4:$B$46,0),2),"")</f>
        <v>► Appliquer les principes élémentaires de l’algorithmique et du codage à la résolution d’un problème simple.</v>
      </c>
      <c r="C10" s="1508"/>
      <c r="D10" s="1508"/>
      <c r="E10" s="1508"/>
      <c r="F10" s="1508"/>
      <c r="G10" s="1508"/>
      <c r="H10" s="1508"/>
      <c r="I10" s="1508"/>
      <c r="J10" s="1508"/>
      <c r="K10" s="306" t="str">
        <f t="array" aca="1" ref="K10" ca="1">IFERROR(INDEX(Programme!$B$3:$G$46,MATCH($A$10,Programme!$B$3:$B$46,0),SMALL(IF(INDIRECT("Programme!D"&amp;MATCH($A$10,Programme!$B$1:$B$46,0)):INDIRECT("Programme!G"&amp;MATCH($A$10,Programme!$B$1:$B$46,0))&lt;&gt;"",COLUMN(Programme!$D$3:$G$3)-1),ROW()-9)),"")</f>
        <v>IP.2.3</v>
      </c>
      <c r="L10" s="1504" t="str">
        <f ca="1">IFERROR(INDEX(Programme!$I$7:$J$94,MATCH($K10,Programme!$I$7:$I$94,0),2),"")</f>
        <v>Écrire un programme dans lequel des actions sont déclenchées par des événements extérieurs.</v>
      </c>
      <c r="M10" s="1504"/>
      <c r="N10" s="1504"/>
      <c r="O10" s="1504"/>
      <c r="P10" s="1504"/>
      <c r="Q10" s="1505"/>
      <c r="R10" s="1511" t="str">
        <f ca="1">IFERROR(INDEX(Programme!$K$7:$L$94,MATCH($K10&amp;".1",Programme!$K$7:$K$94,0),2),"")&amp;IFERROR(INDEX(Programme!$K$7:$L$94,MATCH($K10&amp;".2",Programme!$K$7:$K$94,0),2),"")&amp;IFERROR(INDEX(Programme!$K$7:$L$94,MATCH($K10&amp;".3",Programme!$K$7:$K$94,0),2),"")&amp;IFERROR(INDEX(Programme!$K$7:$L$94,MATCH($K10&amp;".4",Programme!$K$7:$K$94,0),2),"")&amp;IFERROR(INDEX(Programme!$K$7:$L$94,MATCH($K10&amp;".5",Programme!$K$7:$K$94,0),2),"")&amp;IFERROR(INDEX(Programme!$K$7:$L$94,MATCH($K10&amp;".6",Programme!$K$7:$K$94,0),2),"")</f>
        <v>Notions d’algorithme et de programme. Notion de variable informatique. Déclenchement d'une action par un événement, séquences d'instructions, boucles, instructions conditionnelles. Systèmes embarqués. Forme et transmission du signal. Capteur, actionneur, interface.</v>
      </c>
      <c r="S10" s="1504"/>
      <c r="T10" s="1504"/>
      <c r="U10" s="1504"/>
      <c r="V10" s="1504"/>
      <c r="W10" s="1504"/>
      <c r="X10" s="1504"/>
      <c r="Y10" s="1512"/>
    </row>
    <row r="11" spans="1:32" ht="32.25" customHeight="1" thickBot="1" x14ac:dyDescent="0.3">
      <c r="A11" s="311"/>
      <c r="B11" s="1508"/>
      <c r="C11" s="1508"/>
      <c r="D11" s="1508"/>
      <c r="E11" s="1508"/>
      <c r="F11" s="1508"/>
      <c r="G11" s="1508"/>
      <c r="H11" s="1508"/>
      <c r="I11" s="1508"/>
      <c r="J11" s="1508"/>
      <c r="K11" s="306" t="str">
        <f t="array" aca="1" ref="K11" ca="1">IFERROR(INDEX(Programme!$B$3:$G$46,MATCH($A$10,Programme!$B$3:$B$46,0),SMALL(IF(INDIRECT("Programme!D"&amp;MATCH($A$10,Programme!$B$1:$B$46,0)):INDIRECT("Programme!G"&amp;MATCH($A$10,Programme!$B$1:$B$46,0))&lt;&gt;"",COLUMN(Programme!$D$3:$G$3)-1),ROW()-9)),"")</f>
        <v/>
      </c>
      <c r="L11" s="1504" t="str">
        <f ca="1">IFERROR(INDEX(Programme!$I$7:$J$94,MATCH($K11,Programme!$I$7:$I$94,0),2),"")</f>
        <v/>
      </c>
      <c r="M11" s="1504"/>
      <c r="N11" s="1509"/>
      <c r="O11" s="1509"/>
      <c r="P11" s="1509"/>
      <c r="Q11" s="1510"/>
      <c r="R11" s="1511" t="str">
        <f ca="1">IFERROR(INDEX(Programme!$K$7:$L$94,MATCH($K11&amp;".1",Programme!$K$7:$K$94,0),2),"")&amp;IFERROR(INDEX(Programme!$K$7:$L$94,MATCH($K11&amp;".2",Programme!$K$7:$K$94,0),2),"")&amp;IFERROR(INDEX(Programme!$K$7:$L$94,MATCH($K11&amp;".3",Programme!$K$7:$K$94,0),2),"")&amp;IFERROR(INDEX(Programme!$K$7:$L$94,MATCH($K11&amp;".4",Programme!$K$7:$K$94,0),2),"")&amp;IFERROR(INDEX(Programme!$K$7:$L$94,MATCH($K11&amp;".5",Programme!$K$7:$K$94,0),2),"")&amp;IFERROR(INDEX(Programme!$K$7:$L$94,MATCH($K11&amp;".6",Programme!$K$7:$K$94,0),2),"")</f>
        <v/>
      </c>
      <c r="S11" s="1504"/>
      <c r="T11" s="1504"/>
      <c r="U11" s="1504"/>
      <c r="V11" s="1504"/>
      <c r="W11" s="1504"/>
      <c r="X11" s="1504"/>
      <c r="Y11" s="1512"/>
    </row>
    <row r="12" spans="1:32" ht="16.5" customHeight="1" x14ac:dyDescent="0.25">
      <c r="A12" s="690" t="s">
        <v>70</v>
      </c>
      <c r="B12" s="691"/>
      <c r="C12" s="691"/>
      <c r="D12" s="691"/>
      <c r="E12" s="691"/>
      <c r="F12" s="691"/>
      <c r="G12" s="691"/>
      <c r="H12" s="691"/>
      <c r="I12" s="691"/>
      <c r="J12" s="691"/>
      <c r="K12" s="692"/>
      <c r="L12" s="693"/>
      <c r="M12" s="694"/>
      <c r="N12" s="695" t="s">
        <v>72</v>
      </c>
      <c r="O12" s="696"/>
      <c r="P12" s="696"/>
      <c r="Q12" s="696"/>
      <c r="R12" s="696"/>
      <c r="S12" s="696"/>
      <c r="T12" s="696"/>
      <c r="U12" s="696"/>
      <c r="V12" s="696"/>
      <c r="W12" s="696"/>
      <c r="X12" s="696"/>
      <c r="Y12" s="697"/>
      <c r="Z12" s="443"/>
      <c r="AA12" s="443"/>
      <c r="AB12" s="443"/>
      <c r="AC12" s="443"/>
      <c r="AD12" s="443"/>
      <c r="AE12" s="443"/>
      <c r="AF12" s="443"/>
    </row>
    <row r="13" spans="1:32" ht="30.75" customHeight="1" x14ac:dyDescent="0.25">
      <c r="A13" s="1531" t="s">
        <v>599</v>
      </c>
      <c r="B13" s="1532"/>
      <c r="C13" s="1532"/>
      <c r="D13" s="1532"/>
      <c r="E13" s="1532"/>
      <c r="F13" s="1532"/>
      <c r="G13" s="1532"/>
      <c r="H13" s="1532"/>
      <c r="I13" s="1532"/>
      <c r="J13" s="1532"/>
      <c r="K13" s="1532"/>
      <c r="L13" s="1532"/>
      <c r="M13" s="1533"/>
      <c r="N13" s="1525" t="s">
        <v>984</v>
      </c>
      <c r="O13" s="1526"/>
      <c r="P13" s="1526"/>
      <c r="Q13" s="1526"/>
      <c r="R13" s="1526"/>
      <c r="S13" s="1526"/>
      <c r="T13" s="1526"/>
      <c r="U13" s="1526"/>
      <c r="V13" s="1526"/>
      <c r="W13" s="1526"/>
      <c r="X13" s="1526"/>
      <c r="Y13" s="1527"/>
      <c r="Z13" s="443"/>
      <c r="AA13" s="443"/>
      <c r="AB13" s="443"/>
      <c r="AC13" s="443"/>
      <c r="AD13" s="443"/>
      <c r="AE13" s="443"/>
      <c r="AF13" s="443"/>
    </row>
    <row r="14" spans="1:32" ht="30.75" customHeight="1" x14ac:dyDescent="0.25">
      <c r="A14" s="1534"/>
      <c r="B14" s="1535"/>
      <c r="C14" s="1535"/>
      <c r="D14" s="1535"/>
      <c r="E14" s="1535"/>
      <c r="F14" s="1535"/>
      <c r="G14" s="1535"/>
      <c r="H14" s="1535"/>
      <c r="I14" s="1535"/>
      <c r="J14" s="1535"/>
      <c r="K14" s="1535"/>
      <c r="L14" s="1535"/>
      <c r="M14" s="1536"/>
      <c r="N14" s="1538"/>
      <c r="O14" s="1539"/>
      <c r="P14" s="1539"/>
      <c r="Q14" s="1539"/>
      <c r="R14" s="1539"/>
      <c r="S14" s="1539"/>
      <c r="T14" s="1539"/>
      <c r="U14" s="1539"/>
      <c r="V14" s="1539"/>
      <c r="W14" s="1539"/>
      <c r="X14" s="1539"/>
      <c r="Y14" s="1540"/>
      <c r="Z14" s="443"/>
      <c r="AA14" s="443"/>
      <c r="AB14" s="443"/>
      <c r="AC14" s="443"/>
      <c r="AD14" s="443"/>
      <c r="AE14" s="443"/>
      <c r="AF14" s="443"/>
    </row>
    <row r="15" spans="1:32" ht="16.5" customHeight="1" x14ac:dyDescent="0.25">
      <c r="A15" s="698" t="s">
        <v>382</v>
      </c>
      <c r="B15" s="699"/>
      <c r="C15" s="700"/>
      <c r="D15" s="700"/>
      <c r="E15" s="700"/>
      <c r="F15" s="700"/>
      <c r="G15" s="700"/>
      <c r="H15" s="700"/>
      <c r="I15" s="700"/>
      <c r="J15" s="700"/>
      <c r="K15" s="701"/>
      <c r="L15" s="702"/>
      <c r="M15" s="703"/>
      <c r="N15" s="704" t="s">
        <v>383</v>
      </c>
      <c r="O15" s="705"/>
      <c r="P15" s="705"/>
      <c r="Q15" s="705"/>
      <c r="R15" s="705"/>
      <c r="S15" s="705"/>
      <c r="T15" s="705"/>
      <c r="U15" s="705"/>
      <c r="V15" s="705"/>
      <c r="W15" s="705"/>
      <c r="X15" s="705"/>
      <c r="Y15" s="706"/>
      <c r="Z15" s="443"/>
      <c r="AA15" s="443"/>
      <c r="AB15" s="443"/>
      <c r="AC15" s="443"/>
      <c r="AD15" s="443"/>
      <c r="AE15" s="443"/>
      <c r="AF15" s="443"/>
    </row>
    <row r="16" spans="1:32" ht="30" customHeight="1" x14ac:dyDescent="0.25">
      <c r="A16" s="1525" t="s">
        <v>600</v>
      </c>
      <c r="B16" s="1526"/>
      <c r="C16" s="1526"/>
      <c r="D16" s="1526"/>
      <c r="E16" s="1526"/>
      <c r="F16" s="1526"/>
      <c r="G16" s="1526"/>
      <c r="H16" s="1526"/>
      <c r="I16" s="1526"/>
      <c r="J16" s="1526"/>
      <c r="K16" s="1526"/>
      <c r="L16" s="1526"/>
      <c r="M16" s="1527"/>
      <c r="N16" s="1525" t="s">
        <v>985</v>
      </c>
      <c r="O16" s="1526"/>
      <c r="P16" s="1526"/>
      <c r="Q16" s="1526"/>
      <c r="R16" s="1526"/>
      <c r="S16" s="1526"/>
      <c r="T16" s="1526"/>
      <c r="U16" s="1526"/>
      <c r="V16" s="1526"/>
      <c r="W16" s="1526"/>
      <c r="X16" s="1526"/>
      <c r="Y16" s="1527"/>
      <c r="Z16" s="443"/>
      <c r="AA16" s="443"/>
      <c r="AB16" s="443"/>
      <c r="AC16" s="443"/>
      <c r="AD16" s="443"/>
      <c r="AE16" s="443"/>
      <c r="AF16" s="443"/>
    </row>
    <row r="17" spans="1:32" ht="42" customHeight="1" thickBot="1" x14ac:dyDescent="0.3">
      <c r="A17" s="1528"/>
      <c r="B17" s="1529"/>
      <c r="C17" s="1529"/>
      <c r="D17" s="1529"/>
      <c r="E17" s="1529"/>
      <c r="F17" s="1529"/>
      <c r="G17" s="1529"/>
      <c r="H17" s="1529"/>
      <c r="I17" s="1529"/>
      <c r="J17" s="1529"/>
      <c r="K17" s="1529"/>
      <c r="L17" s="1529"/>
      <c r="M17" s="1530"/>
      <c r="N17" s="1528"/>
      <c r="O17" s="1529"/>
      <c r="P17" s="1529"/>
      <c r="Q17" s="1529"/>
      <c r="R17" s="1529"/>
      <c r="S17" s="1529"/>
      <c r="T17" s="1529"/>
      <c r="U17" s="1529"/>
      <c r="V17" s="1529"/>
      <c r="W17" s="1529"/>
      <c r="X17" s="1529"/>
      <c r="Y17" s="1530"/>
      <c r="Z17" s="444"/>
      <c r="AA17" s="444"/>
      <c r="AB17" s="444"/>
      <c r="AC17" s="444"/>
      <c r="AD17" s="444"/>
      <c r="AE17" s="444"/>
      <c r="AF17" s="444"/>
    </row>
    <row r="18" spans="1:32" ht="16.5" customHeight="1" x14ac:dyDescent="0.25">
      <c r="A18" s="707" t="s">
        <v>73</v>
      </c>
      <c r="B18" s="696"/>
      <c r="C18" s="696"/>
      <c r="D18" s="696"/>
      <c r="E18" s="696"/>
      <c r="F18" s="696"/>
      <c r="G18" s="696"/>
      <c r="H18" s="696"/>
      <c r="I18" s="696"/>
      <c r="J18" s="696"/>
      <c r="K18" s="695"/>
      <c r="L18" s="693"/>
      <c r="M18" s="708"/>
      <c r="N18" s="1520" t="s">
        <v>388</v>
      </c>
      <c r="O18" s="1521"/>
      <c r="P18" s="1521"/>
      <c r="Q18" s="1521"/>
      <c r="R18" s="1543" t="s">
        <v>601</v>
      </c>
      <c r="S18" s="1543"/>
      <c r="T18" s="1543"/>
      <c r="U18" s="1543"/>
      <c r="V18" s="1543"/>
      <c r="W18" s="1543"/>
      <c r="X18" s="1543"/>
      <c r="Y18" s="1544"/>
      <c r="Z18" s="444"/>
      <c r="AA18" s="444"/>
      <c r="AB18" s="444"/>
      <c r="AC18" s="444"/>
      <c r="AD18" s="444"/>
      <c r="AE18" s="444"/>
      <c r="AF18" s="444"/>
    </row>
    <row r="19" spans="1:32" ht="27" customHeight="1" thickBot="1" x14ac:dyDescent="0.3">
      <c r="A19" s="717" t="s">
        <v>473</v>
      </c>
      <c r="B19" s="709"/>
      <c r="C19" s="718" t="s">
        <v>602</v>
      </c>
      <c r="D19" s="718"/>
      <c r="E19" s="709"/>
      <c r="F19" s="709"/>
      <c r="G19" s="709"/>
      <c r="H19" s="710"/>
      <c r="I19" s="710"/>
      <c r="J19" s="710"/>
      <c r="K19" s="711"/>
      <c r="L19" s="711"/>
      <c r="M19" s="712"/>
      <c r="N19" s="1522"/>
      <c r="O19" s="1523"/>
      <c r="P19" s="1523"/>
      <c r="Q19" s="1523"/>
      <c r="R19" s="1545"/>
      <c r="S19" s="1545"/>
      <c r="T19" s="1545"/>
      <c r="U19" s="1545"/>
      <c r="V19" s="1545"/>
      <c r="W19" s="1545"/>
      <c r="X19" s="1545"/>
      <c r="Y19" s="1546"/>
      <c r="Z19" s="444"/>
      <c r="AA19" s="444"/>
      <c r="AB19" s="444"/>
      <c r="AC19" s="444"/>
      <c r="AD19" s="444"/>
      <c r="AE19" s="444"/>
      <c r="AF19" s="444"/>
    </row>
    <row r="20" spans="1:32" x14ac:dyDescent="0.25">
      <c r="A20" s="713"/>
      <c r="B20" s="705"/>
      <c r="C20" s="705"/>
      <c r="D20" s="705"/>
      <c r="E20" s="705"/>
      <c r="F20" s="705"/>
      <c r="G20" s="705"/>
      <c r="H20" s="701"/>
      <c r="I20" s="701"/>
      <c r="J20" s="701"/>
      <c r="K20" s="714"/>
      <c r="L20" s="714"/>
      <c r="M20" s="714"/>
      <c r="N20" s="714"/>
      <c r="O20" s="715"/>
      <c r="P20" s="715"/>
      <c r="Q20" s="715"/>
      <c r="R20" s="715"/>
      <c r="S20" s="715"/>
      <c r="T20" s="715"/>
      <c r="U20" s="715"/>
      <c r="V20" s="715"/>
      <c r="W20" s="715"/>
      <c r="X20" s="715"/>
      <c r="Y20" s="715"/>
      <c r="Z20" s="444"/>
      <c r="AA20" s="444"/>
      <c r="AB20" s="444"/>
      <c r="AC20" s="444"/>
      <c r="AD20" s="444"/>
      <c r="AE20" s="444"/>
      <c r="AF20" s="444"/>
    </row>
    <row r="21" spans="1:32" ht="15.75" x14ac:dyDescent="0.25">
      <c r="A21" s="1537" t="s">
        <v>74</v>
      </c>
      <c r="B21" s="1537"/>
      <c r="C21" s="1537"/>
      <c r="D21" s="1537"/>
      <c r="E21" s="1537"/>
      <c r="F21" s="1537"/>
      <c r="G21" s="1537"/>
      <c r="H21" s="1537"/>
      <c r="I21" s="1537"/>
      <c r="J21" s="1537"/>
      <c r="K21" s="1537"/>
      <c r="L21" s="1537"/>
      <c r="M21" s="1537"/>
      <c r="N21" s="1537"/>
      <c r="O21" s="1537"/>
      <c r="P21" s="1537"/>
      <c r="Q21" s="1537"/>
      <c r="R21" s="1537"/>
      <c r="S21" s="1537"/>
      <c r="T21" s="1537"/>
      <c r="U21" s="1537"/>
      <c r="V21" s="1537"/>
      <c r="W21" s="1537"/>
      <c r="X21" s="1537"/>
      <c r="Y21" s="1537"/>
      <c r="Z21" s="444"/>
      <c r="AA21" s="444"/>
      <c r="AB21" s="444"/>
      <c r="AC21" s="444"/>
      <c r="AD21" s="444"/>
      <c r="AE21" s="444"/>
      <c r="AF21" s="444"/>
    </row>
    <row r="22" spans="1:32" x14ac:dyDescent="0.25">
      <c r="A22" s="716"/>
      <c r="B22" s="689"/>
      <c r="C22" s="1517" t="s">
        <v>75</v>
      </c>
      <c r="D22" s="1515"/>
      <c r="E22" s="1515"/>
      <c r="F22" s="1515"/>
      <c r="G22" s="1515"/>
      <c r="H22" s="1515"/>
      <c r="I22" s="1515"/>
      <c r="J22" s="1515"/>
      <c r="K22" s="1516"/>
      <c r="L22" s="1517" t="s">
        <v>76</v>
      </c>
      <c r="M22" s="1515"/>
      <c r="N22" s="1515"/>
      <c r="O22" s="1515"/>
      <c r="P22" s="1515"/>
      <c r="Q22" s="1515"/>
      <c r="R22" s="1516"/>
      <c r="S22" s="1572" t="s">
        <v>77</v>
      </c>
      <c r="T22" s="1572"/>
      <c r="U22" s="1572"/>
      <c r="V22" s="1572"/>
      <c r="W22" s="1572"/>
      <c r="X22" s="1572"/>
      <c r="Y22" s="1572"/>
      <c r="Z22" s="1574"/>
      <c r="AA22" s="1574"/>
      <c r="AB22" s="1574"/>
      <c r="AC22" s="1574"/>
      <c r="AD22" s="1574"/>
      <c r="AE22" s="1574"/>
      <c r="AF22" s="1574"/>
    </row>
    <row r="23" spans="1:32" ht="33.75" customHeight="1" x14ac:dyDescent="0.25">
      <c r="A23" s="1497" t="s">
        <v>78</v>
      </c>
      <c r="B23" s="1524"/>
      <c r="C23" s="1492" t="s">
        <v>986</v>
      </c>
      <c r="D23" s="1493"/>
      <c r="E23" s="1493"/>
      <c r="F23" s="1493"/>
      <c r="G23" s="1493"/>
      <c r="H23" s="1493"/>
      <c r="I23" s="1493"/>
      <c r="J23" s="1493"/>
      <c r="K23" s="1494"/>
      <c r="L23" s="1492" t="s">
        <v>987</v>
      </c>
      <c r="M23" s="1493"/>
      <c r="N23" s="1493"/>
      <c r="O23" s="1493"/>
      <c r="P23" s="1493"/>
      <c r="Q23" s="1493"/>
      <c r="R23" s="1494"/>
      <c r="S23" s="1571" t="s">
        <v>603</v>
      </c>
      <c r="T23" s="1571"/>
      <c r="U23" s="1571"/>
      <c r="V23" s="1571"/>
      <c r="W23" s="1571"/>
      <c r="X23" s="1571"/>
      <c r="Y23" s="1571"/>
      <c r="Z23" s="1573"/>
      <c r="AA23" s="1573"/>
      <c r="AB23" s="1573"/>
      <c r="AC23" s="1573"/>
      <c r="AD23" s="1573"/>
      <c r="AE23" s="1573"/>
      <c r="AF23" s="1573"/>
    </row>
    <row r="24" spans="1:32" ht="79.5" customHeight="1" x14ac:dyDescent="0.25">
      <c r="A24" s="1495" t="s">
        <v>79</v>
      </c>
      <c r="B24" s="1496"/>
      <c r="C24" s="1492" t="s">
        <v>988</v>
      </c>
      <c r="D24" s="1493"/>
      <c r="E24" s="1493"/>
      <c r="F24" s="1493"/>
      <c r="G24" s="1493"/>
      <c r="H24" s="1493"/>
      <c r="I24" s="1493"/>
      <c r="J24" s="1493"/>
      <c r="K24" s="1494"/>
      <c r="L24" s="1492" t="s">
        <v>989</v>
      </c>
      <c r="M24" s="1493"/>
      <c r="N24" s="1493"/>
      <c r="O24" s="1493"/>
      <c r="P24" s="1493"/>
      <c r="Q24" s="1493"/>
      <c r="R24" s="1494"/>
      <c r="S24" s="1571" t="s">
        <v>604</v>
      </c>
      <c r="T24" s="1571"/>
      <c r="U24" s="1571"/>
      <c r="V24" s="1571"/>
      <c r="W24" s="1571"/>
      <c r="X24" s="1571"/>
      <c r="Y24" s="1571"/>
      <c r="Z24" s="1573"/>
      <c r="AA24" s="1573"/>
      <c r="AB24" s="1573"/>
      <c r="AC24" s="1573"/>
      <c r="AD24" s="1573"/>
      <c r="AE24" s="1573"/>
      <c r="AF24" s="1573"/>
    </row>
    <row r="25" spans="1:32" ht="45" customHeight="1" x14ac:dyDescent="0.25">
      <c r="A25" s="1497" t="s">
        <v>81</v>
      </c>
      <c r="B25" s="1498"/>
      <c r="C25" s="1492" t="s">
        <v>583</v>
      </c>
      <c r="D25" s="1493"/>
      <c r="E25" s="1493"/>
      <c r="F25" s="1493"/>
      <c r="G25" s="1493"/>
      <c r="H25" s="1493"/>
      <c r="I25" s="1493"/>
      <c r="J25" s="1493"/>
      <c r="K25" s="1494"/>
      <c r="L25" s="1492" t="s">
        <v>583</v>
      </c>
      <c r="M25" s="1493"/>
      <c r="N25" s="1493"/>
      <c r="O25" s="1493"/>
      <c r="P25" s="1493"/>
      <c r="Q25" s="1493"/>
      <c r="R25" s="1494"/>
      <c r="S25" s="1571" t="s">
        <v>584</v>
      </c>
      <c r="T25" s="1571"/>
      <c r="U25" s="1571"/>
      <c r="V25" s="1571"/>
      <c r="W25" s="1571"/>
      <c r="X25" s="1571"/>
      <c r="Y25" s="1571"/>
      <c r="Z25" s="1573"/>
      <c r="AA25" s="1573"/>
      <c r="AB25" s="1573"/>
      <c r="AC25" s="1573"/>
      <c r="AD25" s="1573"/>
      <c r="AE25" s="1573"/>
      <c r="AF25" s="1573"/>
    </row>
    <row r="26" spans="1:32" ht="45" customHeight="1" x14ac:dyDescent="0.25">
      <c r="A26" s="1497" t="s">
        <v>80</v>
      </c>
      <c r="B26" s="1498"/>
      <c r="C26" s="1492" t="s">
        <v>990</v>
      </c>
      <c r="D26" s="1493"/>
      <c r="E26" s="1493"/>
      <c r="F26" s="1493"/>
      <c r="G26" s="1493"/>
      <c r="H26" s="1493"/>
      <c r="I26" s="1493"/>
      <c r="J26" s="1493"/>
      <c r="K26" s="1494"/>
      <c r="L26" s="1492" t="s">
        <v>606</v>
      </c>
      <c r="M26" s="1493"/>
      <c r="N26" s="1493"/>
      <c r="O26" s="1493"/>
      <c r="P26" s="1493"/>
      <c r="Q26" s="1493"/>
      <c r="R26" s="1494"/>
      <c r="S26" s="1571" t="s">
        <v>991</v>
      </c>
      <c r="T26" s="1571"/>
      <c r="U26" s="1571"/>
      <c r="V26" s="1571"/>
      <c r="W26" s="1571"/>
      <c r="X26" s="1571"/>
      <c r="Y26" s="1571"/>
      <c r="Z26" s="1573"/>
      <c r="AA26" s="1573"/>
      <c r="AB26" s="1573"/>
      <c r="AC26" s="1573"/>
      <c r="AD26" s="1573"/>
      <c r="AE26" s="1573"/>
      <c r="AF26" s="1573"/>
    </row>
    <row r="27" spans="1:32" ht="45" customHeight="1" x14ac:dyDescent="0.25">
      <c r="A27" s="1495" t="s">
        <v>341</v>
      </c>
      <c r="B27" s="1496"/>
      <c r="C27" s="1492" t="s">
        <v>992</v>
      </c>
      <c r="D27" s="1493"/>
      <c r="E27" s="1493"/>
      <c r="F27" s="1493"/>
      <c r="G27" s="1493"/>
      <c r="H27" s="1493"/>
      <c r="I27" s="1493"/>
      <c r="J27" s="1493"/>
      <c r="K27" s="1494"/>
      <c r="L27" s="1492" t="s">
        <v>607</v>
      </c>
      <c r="M27" s="1493"/>
      <c r="N27" s="1493"/>
      <c r="O27" s="1493"/>
      <c r="P27" s="1493"/>
      <c r="Q27" s="1493"/>
      <c r="R27" s="1494"/>
      <c r="S27" s="1571" t="s">
        <v>608</v>
      </c>
      <c r="T27" s="1571"/>
      <c r="U27" s="1571"/>
      <c r="V27" s="1571"/>
      <c r="W27" s="1571"/>
      <c r="X27" s="1571"/>
      <c r="Y27" s="1571"/>
      <c r="Z27" s="1573"/>
      <c r="AA27" s="1573"/>
      <c r="AB27" s="1573"/>
      <c r="AC27" s="1573"/>
      <c r="AD27" s="1573"/>
      <c r="AE27" s="1573"/>
      <c r="AF27" s="1573"/>
    </row>
    <row r="30" spans="1:32" x14ac:dyDescent="0.25">
      <c r="D30" s="4"/>
    </row>
    <row r="32" spans="1:32" x14ac:dyDescent="0.25">
      <c r="I32" s="12"/>
      <c r="J32" s="12"/>
      <c r="K32" s="12"/>
    </row>
    <row r="33" spans="9:11" ht="15.75" x14ac:dyDescent="0.25">
      <c r="I33" s="13"/>
      <c r="J33" s="14"/>
      <c r="K33" s="5"/>
    </row>
    <row r="34" spans="9:11" x14ac:dyDescent="0.25">
      <c r="I34" s="12"/>
      <c r="J34" s="5"/>
    </row>
    <row r="35" spans="9:11" x14ac:dyDescent="0.25">
      <c r="I35" s="12"/>
    </row>
  </sheetData>
  <mergeCells count="59">
    <mergeCell ref="Z27:AF27"/>
    <mergeCell ref="Z22:AF22"/>
    <mergeCell ref="Z23:AF23"/>
    <mergeCell ref="Z24:AF24"/>
    <mergeCell ref="Z25:AF25"/>
    <mergeCell ref="Z26:AF26"/>
    <mergeCell ref="L5:Q5"/>
    <mergeCell ref="R5:Y5"/>
    <mergeCell ref="A1:A2"/>
    <mergeCell ref="B2:M2"/>
    <mergeCell ref="B4:J4"/>
    <mergeCell ref="L4:Q4"/>
    <mergeCell ref="R4:Y4"/>
    <mergeCell ref="B11:J11"/>
    <mergeCell ref="L11:Q11"/>
    <mergeCell ref="R11:Y11"/>
    <mergeCell ref="B6:J6"/>
    <mergeCell ref="L6:Q6"/>
    <mergeCell ref="R6:Y6"/>
    <mergeCell ref="L7:Q7"/>
    <mergeCell ref="R7:Y7"/>
    <mergeCell ref="B8:J8"/>
    <mergeCell ref="L8:Q8"/>
    <mergeCell ref="R8:Y8"/>
    <mergeCell ref="L9:Q9"/>
    <mergeCell ref="R9:Y9"/>
    <mergeCell ref="B10:J10"/>
    <mergeCell ref="L10:Q10"/>
    <mergeCell ref="R10:Y10"/>
    <mergeCell ref="A13:M14"/>
    <mergeCell ref="N13:Y14"/>
    <mergeCell ref="A16:M17"/>
    <mergeCell ref="N16:Y17"/>
    <mergeCell ref="N18:Q19"/>
    <mergeCell ref="R18:Y19"/>
    <mergeCell ref="A21:Y21"/>
    <mergeCell ref="C22:K22"/>
    <mergeCell ref="L22:R22"/>
    <mergeCell ref="S22:Y22"/>
    <mergeCell ref="A23:B23"/>
    <mergeCell ref="C23:K23"/>
    <mergeCell ref="S23:Y23"/>
    <mergeCell ref="L23:R23"/>
    <mergeCell ref="A24:B24"/>
    <mergeCell ref="C24:K24"/>
    <mergeCell ref="S24:Y24"/>
    <mergeCell ref="A25:B25"/>
    <mergeCell ref="C25:K25"/>
    <mergeCell ref="L25:R25"/>
    <mergeCell ref="S25:Y25"/>
    <mergeCell ref="L24:R24"/>
    <mergeCell ref="A26:B26"/>
    <mergeCell ref="C26:K26"/>
    <mergeCell ref="L26:R26"/>
    <mergeCell ref="S26:Y26"/>
    <mergeCell ref="A27:B27"/>
    <mergeCell ref="C27:K27"/>
    <mergeCell ref="L27:R27"/>
    <mergeCell ref="S27:Y27"/>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Y35"/>
  <sheetViews>
    <sheetView topLeftCell="A11" zoomScale="85" zoomScaleNormal="85" workbookViewId="0">
      <selection activeCell="AE26" sqref="AE26"/>
    </sheetView>
  </sheetViews>
  <sheetFormatPr baseColWidth="10" defaultRowHeight="15" x14ac:dyDescent="0.25"/>
  <cols>
    <col min="1" max="1" width="7.28515625" style="284" customWidth="1"/>
    <col min="2" max="10" width="6.5703125" style="284" customWidth="1"/>
    <col min="11" max="11" width="9.140625" style="284" customWidth="1"/>
    <col min="12" max="17" width="8.28515625" style="284" customWidth="1"/>
    <col min="18" max="25" width="8.5703125" style="284" customWidth="1"/>
    <col min="26" max="31" width="4.7109375" style="284" customWidth="1"/>
    <col min="32" max="16384" width="11.42578125" style="284"/>
  </cols>
  <sheetData>
    <row r="1" spans="1:25" ht="18" customHeight="1" x14ac:dyDescent="0.25">
      <c r="A1" s="1499" t="s">
        <v>521</v>
      </c>
      <c r="B1" s="291" t="s">
        <v>42</v>
      </c>
      <c r="C1" s="292"/>
      <c r="D1" s="292"/>
      <c r="E1" s="292"/>
      <c r="F1" s="292"/>
      <c r="G1" s="292"/>
      <c r="H1" s="292"/>
      <c r="I1" s="292"/>
      <c r="J1" s="292"/>
      <c r="K1" s="292"/>
      <c r="L1" s="292"/>
      <c r="M1" s="293"/>
      <c r="N1" s="299" t="s">
        <v>381</v>
      </c>
      <c r="O1" s="294"/>
      <c r="P1" s="294"/>
      <c r="Q1" s="294"/>
      <c r="R1" s="294"/>
      <c r="S1" s="294"/>
      <c r="T1" s="294"/>
      <c r="U1" s="294"/>
      <c r="V1" s="294"/>
      <c r="W1" s="294"/>
      <c r="X1" s="294"/>
      <c r="Y1" s="295"/>
    </row>
    <row r="2" spans="1:25" ht="20.25" customHeight="1" thickBot="1" x14ac:dyDescent="0.3">
      <c r="A2" s="1500"/>
      <c r="B2" s="1501" t="str">
        <f>INDEX(Problématiques_compétences!$A$3:$D$118,QUOTIENT(MATCH(A1,Problématiques_compétences!$D$3:$D$118,0),8)*8+2,1)</f>
        <v>4) Programmer un objet</v>
      </c>
      <c r="C2" s="1502"/>
      <c r="D2" s="1502"/>
      <c r="E2" s="1502"/>
      <c r="F2" s="1502"/>
      <c r="G2" s="1502"/>
      <c r="H2" s="1502"/>
      <c r="I2" s="1502"/>
      <c r="J2" s="1502"/>
      <c r="K2" s="1502"/>
      <c r="L2" s="1502"/>
      <c r="M2" s="1503"/>
      <c r="N2" s="296" t="str">
        <f>INDEX(Problématiques_compétences!$B$3:$D$118,MATCH(A1,Problématiques_compétences!$D$3:$D$118,0),1)</f>
        <v xml:space="preserve">Comment surveiller une zone dans une habitation ? </v>
      </c>
      <c r="O2" s="297"/>
      <c r="P2" s="297"/>
      <c r="Q2" s="297"/>
      <c r="R2" s="297"/>
      <c r="S2" s="297"/>
      <c r="T2" s="297"/>
      <c r="U2" s="297"/>
      <c r="V2" s="297"/>
      <c r="W2" s="297"/>
      <c r="X2" s="297"/>
      <c r="Y2" s="298"/>
    </row>
    <row r="3" spans="1:25" ht="15.75" customHeight="1" x14ac:dyDescent="0.25">
      <c r="A3" s="291" t="s">
        <v>55</v>
      </c>
      <c r="B3" s="300"/>
      <c r="C3" s="300"/>
      <c r="D3" s="300"/>
      <c r="E3" s="301"/>
      <c r="F3" s="300"/>
      <c r="G3" s="300"/>
      <c r="H3" s="301"/>
      <c r="I3" s="300"/>
      <c r="J3" s="300"/>
      <c r="K3" s="302" t="s">
        <v>71</v>
      </c>
      <c r="L3" s="303"/>
      <c r="M3" s="303"/>
      <c r="N3" s="303"/>
      <c r="O3" s="300"/>
      <c r="P3" s="300"/>
      <c r="Q3" s="300"/>
      <c r="R3" s="304" t="s">
        <v>350</v>
      </c>
      <c r="S3" s="300"/>
      <c r="T3" s="300"/>
      <c r="U3" s="300"/>
      <c r="V3" s="300"/>
      <c r="W3" s="300"/>
      <c r="X3" s="300"/>
      <c r="Y3" s="305"/>
    </row>
    <row r="4" spans="1:25" ht="32.25" customHeight="1" x14ac:dyDescent="0.25">
      <c r="A4" s="311" t="str">
        <f t="array" aca="1" ref="A4" ca="1">IFERROR(INDEX(Problématiques_compétences!$F$2:$AK$2,SMALL(IF(INDIRECT("Problématiques_compétences!F"&amp;MATCH($A$1,Problématiques_compétences!$D$1:$D$118,0)):INDIRECT("Problématiques_compétences!AK"&amp;MATCH($A$1,Problématiques_compétences!$D$1:$D$118,0))="x",COLUMN(Problématiques_compétences!$F$1:$AK$1)-5,""),ROW()-3)),"")</f>
        <v>CT 2.7</v>
      </c>
      <c r="B4" s="1508" t="str">
        <f ca="1">INDEX(Programme!$B$4:$C$46,MATCH(A4,Programme!$B$4:$B$46,0),2)</f>
        <v>► Imaginer, concevoir et programmer des applications informatiques nomades.</v>
      </c>
      <c r="C4" s="1508"/>
      <c r="D4" s="1508"/>
      <c r="E4" s="1508"/>
      <c r="F4" s="1508"/>
      <c r="G4" s="1508"/>
      <c r="H4" s="1508"/>
      <c r="I4" s="1508"/>
      <c r="J4" s="1508"/>
      <c r="K4" s="306" t="str">
        <f t="array" aca="1" ref="K4" ca="1">INDEX(Programme!$B$3:$G$46,MATCH($A$4,Programme!$B$3:$B$46,0),SMALL(IF(INDIRECT("Programme!D"&amp;MATCH($A$4,Programme!$B$1:$B$46,0)):INDIRECT("Programme!G"&amp;MATCH($A$4,Programme!$B$1:$B$46,0))&lt;&gt;"",COLUMN(Programme!$D$3:$G$3)-1),ROW()-3))</f>
        <v>DIC.1.5</v>
      </c>
      <c r="L4" s="1504" t="str">
        <f ca="1">IFERROR(INDEX(Programme!$I$7:$J$94,MATCH($K4,Programme!$I$7:$I$94,0),2),"")</f>
        <v>Imaginer des solutions pour produire des objets et des éléments de programmes informatiques en réponse au besoin.</v>
      </c>
      <c r="M4" s="1504"/>
      <c r="N4" s="1504"/>
      <c r="O4" s="1504"/>
      <c r="P4" s="1504"/>
      <c r="Q4" s="1505"/>
      <c r="R4" s="1511" t="str">
        <f ca="1">IFERROR(INDEX(Programme!$K$7:$L$94,MATCH($K4&amp;".1",Programme!$K$7:$K$94,0),2),"")&amp;IFERROR(INDEX(Programme!$K$7:$L$94,MATCH($K4&amp;".2",Programme!$K$7:$K$94,0),2),"")&amp;IFERROR(INDEX(Programme!$K$7:$L$94,MATCH($K4&amp;".3",Programme!$K$7:$K$94,0),2),"")&amp;IFERROR(INDEX(Programme!$K$7:$L$94,MATCH($K4&amp;".4",Programme!$K$7:$K$94,0),2),"")&amp;IFERROR(INDEX(Programme!$K$7:$L$94,MATCH($K4&amp;".5",Programme!$K$7:$K$94,0),2),"")&amp;IFERROR(INDEX(Programme!$K$7:$L$94,MATCH($K4&amp;".6",Programme!$K$7:$K$94,0),2),"")</f>
        <v>Design. Innovation et créativité. Veille. Représentation de solutions (croquis, schémas, algorithmes). Réalité augmentée. Objets connectés.</v>
      </c>
      <c r="S4" s="1504"/>
      <c r="T4" s="1504"/>
      <c r="U4" s="1504"/>
      <c r="V4" s="1504"/>
      <c r="W4" s="1504"/>
      <c r="X4" s="1504"/>
      <c r="Y4" s="1512"/>
    </row>
    <row r="5" spans="1:25" ht="32.25" customHeight="1" x14ac:dyDescent="0.25">
      <c r="A5" s="307"/>
      <c r="B5" s="308"/>
      <c r="C5" s="308"/>
      <c r="D5" s="308"/>
      <c r="E5" s="309"/>
      <c r="F5" s="309"/>
      <c r="G5" s="309"/>
      <c r="H5" s="309"/>
      <c r="I5" s="309"/>
      <c r="J5" s="309"/>
      <c r="K5" s="310" t="str">
        <f t="array" aca="1" ref="K5" ca="1">IFERROR(INDEX(Programme!$B$3:$G$46,MATCH($A$4,Programme!$B$3:$B$46,0),SMALL(IF(INDIRECT("Programme!D"&amp;MATCH($A$4,Programme!$B$1:$B$46,0)):INDIRECT("Programme!G"&amp;MATCH($A$4,Programme!$B$1:$B$46,0))&lt;&gt;"",COLUMN(Programme!$D$3:$G$3)-1),ROW()-3)),"")</f>
        <v>IP.2.2</v>
      </c>
      <c r="L5" s="1506" t="str">
        <f ca="1">IFERROR(INDEX(Programme!$I$7:$J$94,MATCH($K5,Programme!$I$7:$I$94,0),2),"")</f>
        <v>Écrire, mettre au point (tester, corriger) et exécuter un programme commandant un système réel et vérifier le comportement attendu.</v>
      </c>
      <c r="M5" s="1506"/>
      <c r="N5" s="1506"/>
      <c r="O5" s="1506"/>
      <c r="P5" s="1506"/>
      <c r="Q5" s="1507"/>
      <c r="R5" s="1513" t="str">
        <f ca="1">IFERROR(INDEX(Programme!$K$7:$L$94,MATCH($K5&amp;".1",Programme!$K$7:$K$94,0),2),"")&amp;IFERROR(INDEX(Programme!$K$7:$L$94,MATCH($K5&amp;".2",Programme!$K$7:$K$94,0),2),"")&amp;IFERROR(INDEX(Programme!$K$7:$L$94,MATCH($K5&amp;".3",Programme!$K$7:$K$94,0),2),"")&amp;IFERROR(INDEX(Programme!$K$7:$L$94,MATCH($K5&amp;".4",Programme!$K$7:$K$94,0),2),"")&amp;IFERROR(INDEX(Programme!$K$7:$L$94,MATCH($K5&amp;".5",Programme!$K$7:$K$94,0),2),"")&amp;IFERROR(INDEX(Programme!$K$7:$L$94,MATCH($K5&amp;".6",Programme!$K$7:$K$94,0),2),"")</f>
        <v/>
      </c>
      <c r="S5" s="1506"/>
      <c r="T5" s="1506"/>
      <c r="U5" s="1506"/>
      <c r="V5" s="1506"/>
      <c r="W5" s="1506"/>
      <c r="X5" s="1506"/>
      <c r="Y5" s="1514"/>
    </row>
    <row r="6" spans="1:25" ht="32.25" customHeight="1" x14ac:dyDescent="0.25">
      <c r="A6" s="311" t="str">
        <f t="array" aca="1" ref="A6" ca="1">IFERROR(INDEX(Problématiques_compétences!$F$2:$AK$2,SMALL(IF(INDIRECT("Problématiques_compétences!F"&amp;MATCH($A$1,Problématiques_compétences!$D$1:$D$118,0)):INDIRECT("Problématiques_compétences!AK"&amp;MATCH($A$1,Problématiques_compétences!$D$1:$D$118,0))="x",COLUMN(Problématiques_compétences!$F$1:$AK$1)-5,""),ROW()-4)),"")</f>
        <v>CT 4.2</v>
      </c>
      <c r="B6" s="1508" t="str">
        <f ca="1">IFERROR(INDEX(Programme!$B$4:$C$46,MATCH(A6,Programme!$B$4:$B$46,0),2),"")</f>
        <v>► Appliquer les principes élémentaires de l’algorithmique et du codage à la résolution d’un problème simple.</v>
      </c>
      <c r="C6" s="1508"/>
      <c r="D6" s="1508"/>
      <c r="E6" s="1508"/>
      <c r="F6" s="1508"/>
      <c r="G6" s="1508"/>
      <c r="H6" s="1508"/>
      <c r="I6" s="1508"/>
      <c r="J6" s="1508"/>
      <c r="K6" s="306" t="str">
        <f t="array" aca="1" ref="K6" ca="1">IFERROR(INDEX(Programme!$B$3:$G$46,MATCH($A$6,Programme!$B$3:$B$46,0),SMALL(IF(INDIRECT("Programme!D"&amp;MATCH($A$6,Programme!$B$1:$B$46,0)):INDIRECT("Programme!G"&amp;MATCH($A$6,Programme!$B$1:$B$46,0))&lt;&gt;"",COLUMN(Programme!$D$3:$G$3)-1),ROW()-5)),"")</f>
        <v>IP.2.3</v>
      </c>
      <c r="L6" s="1504" t="str">
        <f ca="1">IFERROR(INDEX(Programme!$I$7:$J$94,MATCH($K6,Programme!$I$7:$I$94,0),2),"")</f>
        <v>Écrire un programme dans lequel des actions sont déclenchées par des événements extérieurs.</v>
      </c>
      <c r="M6" s="1504"/>
      <c r="N6" s="1504"/>
      <c r="O6" s="1504"/>
      <c r="P6" s="1504"/>
      <c r="Q6" s="1505"/>
      <c r="R6" s="1511" t="str">
        <f ca="1">IFERROR(INDEX(Programme!$K$7:$L$94,MATCH($K6&amp;".1",Programme!$K$7:$K$94,0),2),"")&amp;IFERROR(INDEX(Programme!$K$7:$L$94,MATCH($K6&amp;".2",Programme!$K$7:$K$94,0),2),"")&amp;IFERROR(INDEX(Programme!$K$7:$L$94,MATCH($K6&amp;".3",Programme!$K$7:$K$94,0),2),"")&amp;IFERROR(INDEX(Programme!$K$7:$L$94,MATCH($K6&amp;".4",Programme!$K$7:$K$94,0),2),"")&amp;IFERROR(INDEX(Programme!$K$7:$L$94,MATCH($K6&amp;".5",Programme!$K$7:$K$94,0),2),"")&amp;IFERROR(INDEX(Programme!$K$7:$L$94,MATCH($K6&amp;".6",Programme!$K$7:$K$94,0),2),"")</f>
        <v>Notions d’algorithme et de programme. Notion de variable informatique. Déclenchement d'une action par un événement, séquences d'instructions, boucles, instructions conditionnelles. Systèmes embarqués. Forme et transmission du signal. Capteur, actionneur, interface.</v>
      </c>
      <c r="S6" s="1504"/>
      <c r="T6" s="1504"/>
      <c r="U6" s="1504"/>
      <c r="V6" s="1504"/>
      <c r="W6" s="1504"/>
      <c r="X6" s="1504"/>
      <c r="Y6" s="1512"/>
    </row>
    <row r="7" spans="1:25" ht="32.25" customHeight="1" x14ac:dyDescent="0.25">
      <c r="A7" s="312"/>
      <c r="B7" s="314"/>
      <c r="C7" s="314"/>
      <c r="D7" s="314"/>
      <c r="E7" s="314"/>
      <c r="F7" s="314"/>
      <c r="G7" s="314"/>
      <c r="H7" s="314"/>
      <c r="I7" s="314"/>
      <c r="J7" s="314"/>
      <c r="K7" s="310" t="str">
        <f t="array" aca="1" ref="K7" ca="1">IFERROR(INDEX(Programme!$B$3:$G$46,MATCH($A$6,Programme!$B$3:$B$46,0),SMALL(IF(INDIRECT("Programme!D"&amp;MATCH($A$6,Programme!$B$1:$B$46,0)):INDIRECT("Programme!G"&amp;MATCH($A$6,Programme!$B$1:$B$46,0))&lt;&gt;"",COLUMN(Programme!$D$3:$G$3)-1),ROW()-5)),"")</f>
        <v/>
      </c>
      <c r="L7" s="1506" t="str">
        <f ca="1">IFERROR(INDEX(Programme!$I$7:$J$94,MATCH($K7,Programme!$I$7:$I$94,0),2),"")</f>
        <v/>
      </c>
      <c r="M7" s="1506"/>
      <c r="N7" s="1506"/>
      <c r="O7" s="1506"/>
      <c r="P7" s="1506"/>
      <c r="Q7" s="1507"/>
      <c r="R7" s="1513" t="str">
        <f ca="1">IFERROR(INDEX(Programme!$K$7:$L$94,MATCH($K7&amp;".1",Programme!$K$7:$K$94,0),2),"")&amp;IFERROR(INDEX(Programme!$K$7:$L$94,MATCH($K7&amp;".2",Programme!$K$7:$K$94,0),2),"")&amp;IFERROR(INDEX(Programme!$K$7:$L$94,MATCH($K7&amp;".3",Programme!$K$7:$K$94,0),2),"")&amp;IFERROR(INDEX(Programme!$K$7:$L$94,MATCH($K7&amp;".4",Programme!$K$7:$K$94,0),2),"")&amp;IFERROR(INDEX(Programme!$K$7:$L$94,MATCH($K7&amp;".5",Programme!$K$7:$K$94,0),2),"")&amp;IFERROR(INDEX(Programme!$K$7:$L$94,MATCH($K7&amp;".6",Programme!$K$7:$K$94,0),2),"")</f>
        <v/>
      </c>
      <c r="S7" s="1506"/>
      <c r="T7" s="1506"/>
      <c r="U7" s="1506"/>
      <c r="V7" s="1506"/>
      <c r="W7" s="1506"/>
      <c r="X7" s="1506"/>
      <c r="Y7" s="1514"/>
    </row>
    <row r="8" spans="1:25" ht="32.25" customHeight="1" x14ac:dyDescent="0.25">
      <c r="A8" s="311" t="str">
        <f t="array" aca="1" ref="A8" ca="1">IFERROR(INDEX(Problématiques_compétences!$F$2:$AK$2,SMALL(IF(INDIRECT("Problématiques_compétences!F"&amp;MATCH($A$1,Problématiques_compétences!$D$1:$D$118,0)):INDIRECT("Problématiques_compétences!AK"&amp;MATCH($A$1,Problématiques_compétences!$D$1:$D$118,0))="x",COLUMN(Problématiques_compétences!$F$1:$AK$1)-5,""),ROW()-5)),"")</f>
        <v>CT 5.4</v>
      </c>
      <c r="B8" s="1508" t="str">
        <f ca="1">IFERROR(INDEX(Programme!$B$4:$C$46,MATCH(A8,Programme!$B$4:$B$46,0),2),"")</f>
        <v>► Piloter un système connecté localement ou à distance.</v>
      </c>
      <c r="C8" s="1508"/>
      <c r="D8" s="1508"/>
      <c r="E8" s="1508"/>
      <c r="F8" s="1508"/>
      <c r="G8" s="1508"/>
      <c r="H8" s="1508"/>
      <c r="I8" s="1508"/>
      <c r="J8" s="1508"/>
      <c r="K8" s="306" t="str">
        <f t="array" aca="1" ref="K8" ca="1">IFERROR(INDEX(Programme!$B$3:$G$46,MATCH($A$8,Programme!$B$3:$B$46,0),SMALL(IF(INDIRECT("Programme!D"&amp;MATCH($A$8,Programme!$B$1:$B$46,0)):INDIRECT("Programme!G"&amp;MATCH($A$8,Programme!$B$1:$B$46,0))&lt;&gt;"",COLUMN(Programme!$D$3:$G$3)-1),ROW()-7)),"")</f>
        <v>IP.2.2</v>
      </c>
      <c r="L8" s="1504" t="str">
        <f ca="1">IFERROR(INDEX(Programme!$I$7:$J$94,MATCH($K8,Programme!$I$7:$I$94,0),2),"")</f>
        <v>Écrire, mettre au point (tester, corriger) et exécuter un programme commandant un système réel et vérifier le comportement attendu.</v>
      </c>
      <c r="M8" s="1504"/>
      <c r="N8" s="1504"/>
      <c r="O8" s="1504"/>
      <c r="P8" s="1504"/>
      <c r="Q8" s="1505"/>
      <c r="R8" s="1511" t="str">
        <f ca="1">IFERROR(INDEX(Programme!$K$7:$L$94,MATCH($K8&amp;".1",Programme!$K$7:$K$94,0),2),"")&amp;IFERROR(INDEX(Programme!$K$7:$L$94,MATCH($K8&amp;".2",Programme!$K$7:$K$94,0),2),"")&amp;IFERROR(INDEX(Programme!$K$7:$L$94,MATCH($K8&amp;".3",Programme!$K$7:$K$94,0),2),"")&amp;IFERROR(INDEX(Programme!$K$7:$L$94,MATCH($K8&amp;".4",Programme!$K$7:$K$94,0),2),"")&amp;IFERROR(INDEX(Programme!$K$7:$L$94,MATCH($K8&amp;".5",Programme!$K$7:$K$94,0),2),"")&amp;IFERROR(INDEX(Programme!$K$7:$L$94,MATCH($K8&amp;".6",Programme!$K$7:$K$94,0),2),"")</f>
        <v/>
      </c>
      <c r="S8" s="1504"/>
      <c r="T8" s="1504"/>
      <c r="U8" s="1504"/>
      <c r="V8" s="1504"/>
      <c r="W8" s="1504"/>
      <c r="X8" s="1504"/>
      <c r="Y8" s="1512"/>
    </row>
    <row r="9" spans="1:25" ht="32.25" customHeight="1" x14ac:dyDescent="0.25">
      <c r="A9" s="313"/>
      <c r="B9" s="315"/>
      <c r="C9" s="315"/>
      <c r="D9" s="315"/>
      <c r="E9" s="315"/>
      <c r="F9" s="315"/>
      <c r="G9" s="315"/>
      <c r="H9" s="315"/>
      <c r="I9" s="315"/>
      <c r="J9" s="315"/>
      <c r="K9" s="310" t="str">
        <f t="array" aca="1" ref="K9" ca="1">IFERROR(INDEX(Programme!$B$3:$G$46,MATCH($A$8,Programme!$B$3:$B$46,0),SMALL(IF(INDIRECT("Programme!D"&amp;MATCH($A$8,Programme!$B$1:$B$46,0)):INDIRECT("Programme!G"&amp;MATCH($A$8,Programme!$B$1:$B$46,0))&lt;&gt;"",COLUMN(Programme!$D$3:$G$3)-1),ROW()-7)),"")</f>
        <v/>
      </c>
      <c r="L9" s="1506" t="str">
        <f ca="1">IFERROR(INDEX(Programme!$I$7:$J$94,MATCH($K9,Programme!$I$7:$I$94,0),2),"")</f>
        <v/>
      </c>
      <c r="M9" s="1506"/>
      <c r="N9" s="1506"/>
      <c r="O9" s="1506"/>
      <c r="P9" s="1506"/>
      <c r="Q9" s="1507"/>
      <c r="R9" s="1513" t="str">
        <f ca="1">IFERROR(INDEX(Programme!$K$7:$L$94,MATCH($K9&amp;".1",Programme!$K$7:$K$94,0),2),"")&amp;IFERROR(INDEX(Programme!$K$7:$L$94,MATCH($K9&amp;".2",Programme!$K$7:$K$94,0),2),"")&amp;IFERROR(INDEX(Programme!$K$7:$L$94,MATCH($K9&amp;".3",Programme!$K$7:$K$94,0),2),"")&amp;IFERROR(INDEX(Programme!$K$7:$L$94,MATCH($K9&amp;".4",Programme!$K$7:$K$94,0),2),"")&amp;IFERROR(INDEX(Programme!$K$7:$L$94,MATCH($K9&amp;".5",Programme!$K$7:$K$94,0),2),"")&amp;IFERROR(INDEX(Programme!$K$7:$L$94,MATCH($K9&amp;".6",Programme!$K$7:$K$94,0),2),"")</f>
        <v/>
      </c>
      <c r="S9" s="1506"/>
      <c r="T9" s="1506"/>
      <c r="U9" s="1506"/>
      <c r="V9" s="1506"/>
      <c r="W9" s="1506"/>
      <c r="X9" s="1506"/>
      <c r="Y9" s="1514"/>
    </row>
    <row r="10" spans="1:25" ht="32.25" customHeight="1" x14ac:dyDescent="0.25">
      <c r="A10" s="311" t="str">
        <f t="array" aca="1" ref="A10" ca="1">IFERROR(INDEX(Problématiques_compétences!$F$2:$AK$2,SMALL(IF(INDIRECT("Problématiques_compétences!F"&amp;MATCH($A$1,Problématiques_compétences!$D$1:$D$118,0)):INDIRECT("Problématiques_compétences!AK"&amp;MATCH($A$1,Problématiques_compétences!$D$1:$D$118,0))="x",COLUMN(Problématiques_compétences!$F$1:$AK$1)-5,""),ROW()-6)),"")</f>
        <v>CS 5.7</v>
      </c>
      <c r="B10" s="1508" t="str">
        <f ca="1">IFERROR(INDEX(Programme!$B$4:$C$46,MATCH(A10,Programme!$B$4:$B$46,0),2),"")</f>
        <v>► Analyser le comportement attendu d’un système réel et décomposer le problème posé en sous-problèmes afin de structurer un programme de commande.</v>
      </c>
      <c r="C10" s="1508"/>
      <c r="D10" s="1508"/>
      <c r="E10" s="1508"/>
      <c r="F10" s="1508"/>
      <c r="G10" s="1508"/>
      <c r="H10" s="1508"/>
      <c r="I10" s="1508"/>
      <c r="J10" s="1508"/>
      <c r="K10" s="306" t="str">
        <f t="array" aca="1" ref="K10" ca="1">IFERROR(INDEX(Programme!$B$3:$G$46,MATCH($A$10,Programme!$B$3:$B$46,0),SMALL(IF(INDIRECT("Programme!D"&amp;MATCH($A$10,Programme!$B$1:$B$46,0)):INDIRECT("Programme!G"&amp;MATCH($A$10,Programme!$B$1:$B$46,0))&lt;&gt;"",COLUMN(Programme!$D$3:$G$3)-1),ROW()-9)),"")</f>
        <v>IP.2.1</v>
      </c>
      <c r="L10" s="1504" t="str">
        <f ca="1">IFERROR(INDEX(Programme!$I$7:$J$94,MATCH($K10,Programme!$I$7:$I$94,0),2),"")</f>
        <v>Analyser le comportement attendu d’un système réel et décomposer le problème posé en sous-problèmes afin de structurer un programme de commande.</v>
      </c>
      <c r="M10" s="1504"/>
      <c r="N10" s="1504"/>
      <c r="O10" s="1504"/>
      <c r="P10" s="1504"/>
      <c r="Q10" s="1505"/>
      <c r="R10" s="1511" t="str">
        <f ca="1">IFERROR(INDEX(Programme!$K$7:$L$94,MATCH($K10&amp;".1",Programme!$K$7:$K$94,0),2),"")&amp;IFERROR(INDEX(Programme!$K$7:$L$94,MATCH($K10&amp;".2",Programme!$K$7:$K$94,0),2),"")&amp;IFERROR(INDEX(Programme!$K$7:$L$94,MATCH($K10&amp;".3",Programme!$K$7:$K$94,0),2),"")&amp;IFERROR(INDEX(Programme!$K$7:$L$94,MATCH($K10&amp;".4",Programme!$K$7:$K$94,0),2),"")&amp;IFERROR(INDEX(Programme!$K$7:$L$94,MATCH($K10&amp;".5",Programme!$K$7:$K$94,0),2),"")&amp;IFERROR(INDEX(Programme!$K$7:$L$94,MATCH($K10&amp;".6",Programme!$K$7:$K$94,0),2),"")</f>
        <v/>
      </c>
      <c r="S10" s="1504"/>
      <c r="T10" s="1504"/>
      <c r="U10" s="1504"/>
      <c r="V10" s="1504"/>
      <c r="W10" s="1504"/>
      <c r="X10" s="1504"/>
      <c r="Y10" s="1512"/>
    </row>
    <row r="11" spans="1:25" ht="32.25" customHeight="1" thickBot="1" x14ac:dyDescent="0.3">
      <c r="A11" s="311"/>
      <c r="B11" s="1508"/>
      <c r="C11" s="1508"/>
      <c r="D11" s="1508"/>
      <c r="E11" s="1508"/>
      <c r="F11" s="1508"/>
      <c r="G11" s="1508"/>
      <c r="H11" s="1508"/>
      <c r="I11" s="1508"/>
      <c r="J11" s="1508"/>
      <c r="K11" s="306" t="str">
        <f t="array" aca="1" ref="K11" ca="1">IFERROR(INDEX(Programme!$B$3:$G$46,MATCH($A$10,Programme!$B$3:$B$46,0),SMALL(IF(INDIRECT("Programme!D"&amp;MATCH($A$10,Programme!$B$1:$B$46,0)):INDIRECT("Programme!G"&amp;MATCH($A$10,Programme!$B$1:$B$46,0))&lt;&gt;"",COLUMN(Programme!$D$3:$G$3)-1),ROW()-9)),"")</f>
        <v/>
      </c>
      <c r="L11" s="1504" t="str">
        <f ca="1">IFERROR(INDEX(Programme!$I$7:$J$94,MATCH($K11,Programme!$I$7:$I$94,0),2),"")</f>
        <v/>
      </c>
      <c r="M11" s="1504"/>
      <c r="N11" s="1509"/>
      <c r="O11" s="1509"/>
      <c r="P11" s="1509"/>
      <c r="Q11" s="1510"/>
      <c r="R11" s="1511" t="str">
        <f ca="1">IFERROR(INDEX(Programme!$K$7:$L$94,MATCH($K11&amp;".1",Programme!$K$7:$K$94,0),2),"")&amp;IFERROR(INDEX(Programme!$K$7:$L$94,MATCH($K11&amp;".2",Programme!$K$7:$K$94,0),2),"")&amp;IFERROR(INDEX(Programme!$K$7:$L$94,MATCH($K11&amp;".3",Programme!$K$7:$K$94,0),2),"")&amp;IFERROR(INDEX(Programme!$K$7:$L$94,MATCH($K11&amp;".4",Programme!$K$7:$K$94,0),2),"")&amp;IFERROR(INDEX(Programme!$K$7:$L$94,MATCH($K11&amp;".5",Programme!$K$7:$K$94,0),2),"")&amp;IFERROR(INDEX(Programme!$K$7:$L$94,MATCH($K11&amp;".6",Programme!$K$7:$K$94,0),2),"")</f>
        <v/>
      </c>
      <c r="S11" s="1504"/>
      <c r="T11" s="1504"/>
      <c r="U11" s="1504"/>
      <c r="V11" s="1504"/>
      <c r="W11" s="1504"/>
      <c r="X11" s="1504"/>
      <c r="Y11" s="1512"/>
    </row>
    <row r="12" spans="1:25" ht="16.5" customHeight="1" x14ac:dyDescent="0.25">
      <c r="A12" s="720" t="s">
        <v>70</v>
      </c>
      <c r="B12" s="721"/>
      <c r="C12" s="721"/>
      <c r="D12" s="721"/>
      <c r="E12" s="721"/>
      <c r="F12" s="721"/>
      <c r="G12" s="721"/>
      <c r="H12" s="721"/>
      <c r="I12" s="721"/>
      <c r="J12" s="721"/>
      <c r="K12" s="722"/>
      <c r="L12" s="723"/>
      <c r="M12" s="724"/>
      <c r="N12" s="725" t="s">
        <v>72</v>
      </c>
      <c r="O12" s="726"/>
      <c r="P12" s="726"/>
      <c r="Q12" s="726"/>
      <c r="R12" s="726"/>
      <c r="S12" s="726"/>
      <c r="T12" s="726"/>
      <c r="U12" s="726"/>
      <c r="V12" s="726"/>
      <c r="W12" s="726"/>
      <c r="X12" s="726"/>
      <c r="Y12" s="727"/>
    </row>
    <row r="13" spans="1:25" ht="30.75" customHeight="1" x14ac:dyDescent="0.25">
      <c r="A13" s="1531" t="s">
        <v>609</v>
      </c>
      <c r="B13" s="1532"/>
      <c r="C13" s="1532"/>
      <c r="D13" s="1532"/>
      <c r="E13" s="1532"/>
      <c r="F13" s="1532"/>
      <c r="G13" s="1532"/>
      <c r="H13" s="1532"/>
      <c r="I13" s="1532"/>
      <c r="J13" s="1532"/>
      <c r="K13" s="1532"/>
      <c r="L13" s="1532"/>
      <c r="M13" s="1533"/>
      <c r="N13" s="1525" t="s">
        <v>610</v>
      </c>
      <c r="O13" s="1526"/>
      <c r="P13" s="1526"/>
      <c r="Q13" s="1526"/>
      <c r="R13" s="1526"/>
      <c r="S13" s="1526"/>
      <c r="T13" s="1526"/>
      <c r="U13" s="1526"/>
      <c r="V13" s="1526"/>
      <c r="W13" s="1526"/>
      <c r="X13" s="1526"/>
      <c r="Y13" s="1527"/>
    </row>
    <row r="14" spans="1:25" ht="30.75" customHeight="1" x14ac:dyDescent="0.25">
      <c r="A14" s="1534"/>
      <c r="B14" s="1535"/>
      <c r="C14" s="1535"/>
      <c r="D14" s="1535"/>
      <c r="E14" s="1535"/>
      <c r="F14" s="1535"/>
      <c r="G14" s="1535"/>
      <c r="H14" s="1535"/>
      <c r="I14" s="1535"/>
      <c r="J14" s="1535"/>
      <c r="K14" s="1535"/>
      <c r="L14" s="1535"/>
      <c r="M14" s="1536"/>
      <c r="N14" s="1538"/>
      <c r="O14" s="1539"/>
      <c r="P14" s="1539"/>
      <c r="Q14" s="1539"/>
      <c r="R14" s="1539"/>
      <c r="S14" s="1539"/>
      <c r="T14" s="1539"/>
      <c r="U14" s="1539"/>
      <c r="V14" s="1539"/>
      <c r="W14" s="1539"/>
      <c r="X14" s="1539"/>
      <c r="Y14" s="1540"/>
    </row>
    <row r="15" spans="1:25" ht="16.5" customHeight="1" x14ac:dyDescent="0.25">
      <c r="A15" s="728" t="s">
        <v>382</v>
      </c>
      <c r="B15" s="729"/>
      <c r="C15" s="730"/>
      <c r="D15" s="730"/>
      <c r="E15" s="730"/>
      <c r="F15" s="730"/>
      <c r="G15" s="730"/>
      <c r="H15" s="730"/>
      <c r="I15" s="730"/>
      <c r="J15" s="730"/>
      <c r="K15" s="731"/>
      <c r="L15" s="732"/>
      <c r="M15" s="733"/>
      <c r="N15" s="734" t="s">
        <v>383</v>
      </c>
      <c r="O15" s="735"/>
      <c r="P15" s="735"/>
      <c r="Q15" s="735"/>
      <c r="R15" s="735"/>
      <c r="S15" s="735"/>
      <c r="T15" s="735"/>
      <c r="U15" s="735"/>
      <c r="V15" s="735"/>
      <c r="W15" s="735"/>
      <c r="X15" s="735"/>
      <c r="Y15" s="736"/>
    </row>
    <row r="16" spans="1:25" ht="30" customHeight="1" x14ac:dyDescent="0.25">
      <c r="A16" s="1525" t="s">
        <v>993</v>
      </c>
      <c r="B16" s="1526"/>
      <c r="C16" s="1526"/>
      <c r="D16" s="1526"/>
      <c r="E16" s="1526"/>
      <c r="F16" s="1526"/>
      <c r="G16" s="1526"/>
      <c r="H16" s="1526"/>
      <c r="I16" s="1526"/>
      <c r="J16" s="1526"/>
      <c r="K16" s="1526"/>
      <c r="L16" s="1526"/>
      <c r="M16" s="1527"/>
      <c r="N16" s="1525" t="s">
        <v>611</v>
      </c>
      <c r="O16" s="1526"/>
      <c r="P16" s="1526"/>
      <c r="Q16" s="1526"/>
      <c r="R16" s="1526"/>
      <c r="S16" s="1526"/>
      <c r="T16" s="1526"/>
      <c r="U16" s="1526"/>
      <c r="V16" s="1526"/>
      <c r="W16" s="1526"/>
      <c r="X16" s="1526"/>
      <c r="Y16" s="1527"/>
    </row>
    <row r="17" spans="1:25" ht="30" customHeight="1" thickBot="1" x14ac:dyDescent="0.3">
      <c r="A17" s="1528"/>
      <c r="B17" s="1529"/>
      <c r="C17" s="1529"/>
      <c r="D17" s="1529"/>
      <c r="E17" s="1529"/>
      <c r="F17" s="1529"/>
      <c r="G17" s="1529"/>
      <c r="H17" s="1529"/>
      <c r="I17" s="1529"/>
      <c r="J17" s="1529"/>
      <c r="K17" s="1529"/>
      <c r="L17" s="1529"/>
      <c r="M17" s="1530"/>
      <c r="N17" s="1528"/>
      <c r="O17" s="1529"/>
      <c r="P17" s="1529"/>
      <c r="Q17" s="1529"/>
      <c r="R17" s="1529"/>
      <c r="S17" s="1529"/>
      <c r="T17" s="1529"/>
      <c r="U17" s="1529"/>
      <c r="V17" s="1529"/>
      <c r="W17" s="1529"/>
      <c r="X17" s="1529"/>
      <c r="Y17" s="1530"/>
    </row>
    <row r="18" spans="1:25" ht="16.5" customHeight="1" x14ac:dyDescent="0.25">
      <c r="A18" s="737" t="s">
        <v>73</v>
      </c>
      <c r="B18" s="726"/>
      <c r="C18" s="726"/>
      <c r="D18" s="726"/>
      <c r="E18" s="1543"/>
      <c r="F18" s="1543"/>
      <c r="G18" s="1543"/>
      <c r="H18" s="1543"/>
      <c r="I18" s="1543"/>
      <c r="J18" s="1543"/>
      <c r="K18" s="1543"/>
      <c r="L18" s="1543"/>
      <c r="M18" s="1544"/>
      <c r="N18" s="1520" t="s">
        <v>388</v>
      </c>
      <c r="O18" s="1521"/>
      <c r="P18" s="1521"/>
      <c r="Q18" s="1521"/>
      <c r="R18" s="1543" t="s">
        <v>612</v>
      </c>
      <c r="S18" s="1543"/>
      <c r="T18" s="1543"/>
      <c r="U18" s="1543"/>
      <c r="V18" s="1543"/>
      <c r="W18" s="1543"/>
      <c r="X18" s="1543"/>
      <c r="Y18" s="1544"/>
    </row>
    <row r="19" spans="1:25" ht="26.25" customHeight="1" thickBot="1" x14ac:dyDescent="0.3">
      <c r="A19" s="743" t="s">
        <v>473</v>
      </c>
      <c r="B19" s="738"/>
      <c r="C19" s="1545"/>
      <c r="D19" s="1545"/>
      <c r="E19" s="1545"/>
      <c r="F19" s="1545"/>
      <c r="G19" s="1545"/>
      <c r="H19" s="1545"/>
      <c r="I19" s="1545"/>
      <c r="J19" s="1545"/>
      <c r="K19" s="1545"/>
      <c r="L19" s="1545"/>
      <c r="M19" s="1546"/>
      <c r="N19" s="1522"/>
      <c r="O19" s="1523"/>
      <c r="P19" s="1523"/>
      <c r="Q19" s="1523"/>
      <c r="R19" s="1545"/>
      <c r="S19" s="1545"/>
      <c r="T19" s="1545"/>
      <c r="U19" s="1545"/>
      <c r="V19" s="1545"/>
      <c r="W19" s="1545"/>
      <c r="X19" s="1545"/>
      <c r="Y19" s="1546"/>
    </row>
    <row r="20" spans="1:25" x14ac:dyDescent="0.25">
      <c r="A20" s="739"/>
      <c r="B20" s="735"/>
      <c r="C20" s="735"/>
      <c r="D20" s="735"/>
      <c r="E20" s="735"/>
      <c r="F20" s="735"/>
      <c r="G20" s="735"/>
      <c r="H20" s="731"/>
      <c r="I20" s="731"/>
      <c r="J20" s="731"/>
      <c r="K20" s="740"/>
      <c r="L20" s="740"/>
      <c r="M20" s="740"/>
      <c r="N20" s="740"/>
      <c r="O20" s="741"/>
      <c r="P20" s="741"/>
      <c r="Q20" s="741"/>
      <c r="R20" s="741"/>
      <c r="S20" s="741"/>
      <c r="T20" s="741"/>
      <c r="U20" s="741"/>
      <c r="V20" s="741"/>
      <c r="W20" s="741"/>
      <c r="X20" s="741"/>
      <c r="Y20" s="741"/>
    </row>
    <row r="21" spans="1:25" ht="15.75" x14ac:dyDescent="0.25">
      <c r="A21" s="1537" t="s">
        <v>74</v>
      </c>
      <c r="B21" s="1537"/>
      <c r="C21" s="1537"/>
      <c r="D21" s="1537"/>
      <c r="E21" s="1537"/>
      <c r="F21" s="1537"/>
      <c r="G21" s="1537"/>
      <c r="H21" s="1537"/>
      <c r="I21" s="1537"/>
      <c r="J21" s="1537"/>
      <c r="K21" s="1537"/>
      <c r="L21" s="1537"/>
      <c r="M21" s="1537"/>
      <c r="N21" s="1537"/>
      <c r="O21" s="1537"/>
      <c r="P21" s="1537"/>
      <c r="Q21" s="1537"/>
      <c r="R21" s="1537"/>
      <c r="S21" s="1537"/>
      <c r="T21" s="1537"/>
      <c r="U21" s="1537"/>
      <c r="V21" s="1537"/>
      <c r="W21" s="1537"/>
      <c r="X21" s="1537"/>
      <c r="Y21" s="1537"/>
    </row>
    <row r="22" spans="1:25" x14ac:dyDescent="0.25">
      <c r="A22" s="742"/>
      <c r="B22" s="719"/>
      <c r="C22" s="1517" t="s">
        <v>75</v>
      </c>
      <c r="D22" s="1515"/>
      <c r="E22" s="1515"/>
      <c r="F22" s="1515"/>
      <c r="G22" s="1515"/>
      <c r="H22" s="1515"/>
      <c r="I22" s="1515"/>
      <c r="J22" s="1515"/>
      <c r="K22" s="1516"/>
      <c r="L22" s="1515" t="s">
        <v>76</v>
      </c>
      <c r="M22" s="1515"/>
      <c r="N22" s="1515"/>
      <c r="O22" s="1515"/>
      <c r="P22" s="1515"/>
      <c r="Q22" s="1515"/>
      <c r="R22" s="1516"/>
      <c r="S22" s="1517" t="s">
        <v>77</v>
      </c>
      <c r="T22" s="1515"/>
      <c r="U22" s="1515"/>
      <c r="V22" s="1515"/>
      <c r="W22" s="1515"/>
      <c r="X22" s="1515"/>
      <c r="Y22" s="1516"/>
    </row>
    <row r="23" spans="1:25" ht="33.75" customHeight="1" x14ac:dyDescent="0.25">
      <c r="A23" s="1497" t="s">
        <v>78</v>
      </c>
      <c r="B23" s="1524"/>
      <c r="C23" s="1492" t="s">
        <v>613</v>
      </c>
      <c r="D23" s="1493"/>
      <c r="E23" s="1493"/>
      <c r="F23" s="1493"/>
      <c r="G23" s="1493"/>
      <c r="H23" s="1493"/>
      <c r="I23" s="1493"/>
      <c r="J23" s="1493"/>
      <c r="K23" s="1494"/>
      <c r="L23" s="1493" t="s">
        <v>614</v>
      </c>
      <c r="M23" s="1493"/>
      <c r="N23" s="1493"/>
      <c r="O23" s="1493"/>
      <c r="P23" s="1493"/>
      <c r="Q23" s="1493"/>
      <c r="R23" s="1494"/>
      <c r="S23" s="1492"/>
      <c r="T23" s="1493"/>
      <c r="U23" s="1493"/>
      <c r="V23" s="1493"/>
      <c r="W23" s="1493"/>
      <c r="X23" s="1493"/>
      <c r="Y23" s="1494"/>
    </row>
    <row r="24" spans="1:25" ht="106.5" customHeight="1" x14ac:dyDescent="0.25">
      <c r="A24" s="1495" t="s">
        <v>79</v>
      </c>
      <c r="B24" s="1496"/>
      <c r="C24" s="1492" t="s">
        <v>994</v>
      </c>
      <c r="D24" s="1493"/>
      <c r="E24" s="1493"/>
      <c r="F24" s="1493"/>
      <c r="G24" s="1493"/>
      <c r="H24" s="1493"/>
      <c r="I24" s="1493"/>
      <c r="J24" s="1493"/>
      <c r="K24" s="1494"/>
      <c r="L24" s="1492" t="s">
        <v>616</v>
      </c>
      <c r="M24" s="1493"/>
      <c r="N24" s="1493"/>
      <c r="O24" s="1493"/>
      <c r="P24" s="1493"/>
      <c r="Q24" s="1493"/>
      <c r="R24" s="1494"/>
      <c r="S24" s="1492"/>
      <c r="T24" s="1493"/>
      <c r="U24" s="1493"/>
      <c r="V24" s="1493"/>
      <c r="W24" s="1493"/>
      <c r="X24" s="1493"/>
      <c r="Y24" s="1494"/>
    </row>
    <row r="25" spans="1:25" ht="45" customHeight="1" x14ac:dyDescent="0.25">
      <c r="A25" s="1497" t="s">
        <v>81</v>
      </c>
      <c r="B25" s="1498"/>
      <c r="C25" s="1492" t="s">
        <v>583</v>
      </c>
      <c r="D25" s="1493"/>
      <c r="E25" s="1493"/>
      <c r="F25" s="1493"/>
      <c r="G25" s="1493"/>
      <c r="H25" s="1493"/>
      <c r="I25" s="1493"/>
      <c r="J25" s="1493"/>
      <c r="K25" s="1494"/>
      <c r="L25" s="1492" t="s">
        <v>584</v>
      </c>
      <c r="M25" s="1493"/>
      <c r="N25" s="1493"/>
      <c r="O25" s="1493"/>
      <c r="P25" s="1493"/>
      <c r="Q25" s="1493"/>
      <c r="R25" s="1494"/>
      <c r="S25" s="1492"/>
      <c r="T25" s="1493"/>
      <c r="U25" s="1493"/>
      <c r="V25" s="1493"/>
      <c r="W25" s="1493"/>
      <c r="X25" s="1493"/>
      <c r="Y25" s="1494"/>
    </row>
    <row r="26" spans="1:25" ht="45" customHeight="1" x14ac:dyDescent="0.25">
      <c r="A26" s="1497" t="s">
        <v>80</v>
      </c>
      <c r="B26" s="1498"/>
      <c r="C26" s="1554" t="s">
        <v>617</v>
      </c>
      <c r="D26" s="1555"/>
      <c r="E26" s="1555"/>
      <c r="F26" s="1555"/>
      <c r="G26" s="1555"/>
      <c r="H26" s="1555"/>
      <c r="I26" s="1555"/>
      <c r="J26" s="1555"/>
      <c r="K26" s="1556"/>
      <c r="L26" s="1492" t="s">
        <v>618</v>
      </c>
      <c r="M26" s="1493"/>
      <c r="N26" s="1493"/>
      <c r="O26" s="1493"/>
      <c r="P26" s="1493"/>
      <c r="Q26" s="1493"/>
      <c r="R26" s="1494"/>
      <c r="S26" s="1492"/>
      <c r="T26" s="1493"/>
      <c r="U26" s="1493"/>
      <c r="V26" s="1493"/>
      <c r="W26" s="1493"/>
      <c r="X26" s="1493"/>
      <c r="Y26" s="1494"/>
    </row>
    <row r="27" spans="1:25" ht="45" customHeight="1" x14ac:dyDescent="0.25">
      <c r="A27" s="1495" t="s">
        <v>341</v>
      </c>
      <c r="B27" s="1496"/>
      <c r="C27" s="1492" t="s">
        <v>619</v>
      </c>
      <c r="D27" s="1493"/>
      <c r="E27" s="1493"/>
      <c r="F27" s="1493"/>
      <c r="G27" s="1493"/>
      <c r="H27" s="1493"/>
      <c r="I27" s="1493"/>
      <c r="J27" s="1493"/>
      <c r="K27" s="1494"/>
      <c r="L27" s="1492" t="s">
        <v>620</v>
      </c>
      <c r="M27" s="1493"/>
      <c r="N27" s="1493"/>
      <c r="O27" s="1493"/>
      <c r="P27" s="1493"/>
      <c r="Q27" s="1493"/>
      <c r="R27" s="1494"/>
      <c r="S27" s="1492"/>
      <c r="T27" s="1493"/>
      <c r="U27" s="1493"/>
      <c r="V27" s="1493"/>
      <c r="W27" s="1493"/>
      <c r="X27" s="1493"/>
      <c r="Y27" s="1494"/>
    </row>
    <row r="30" spans="1:25" x14ac:dyDescent="0.25">
      <c r="D30" s="4"/>
    </row>
    <row r="32" spans="1:25" x14ac:dyDescent="0.25">
      <c r="I32" s="12"/>
      <c r="J32" s="12"/>
      <c r="K32" s="12"/>
    </row>
    <row r="33" spans="9:11" ht="15.75" x14ac:dyDescent="0.25">
      <c r="I33" s="13"/>
      <c r="J33" s="14"/>
      <c r="K33" s="5"/>
    </row>
    <row r="34" spans="9:11" x14ac:dyDescent="0.25">
      <c r="I34" s="12"/>
      <c r="J34" s="5"/>
    </row>
    <row r="35" spans="9:11" x14ac:dyDescent="0.25">
      <c r="I35" s="12"/>
    </row>
  </sheetData>
  <mergeCells count="55">
    <mergeCell ref="L5:Q5"/>
    <mergeCell ref="R5:Y5"/>
    <mergeCell ref="B11:J11"/>
    <mergeCell ref="L11:Q11"/>
    <mergeCell ref="R11:Y11"/>
    <mergeCell ref="B6:J6"/>
    <mergeCell ref="L6:Q6"/>
    <mergeCell ref="R6:Y6"/>
    <mergeCell ref="L7:Q7"/>
    <mergeCell ref="R7:Y7"/>
    <mergeCell ref="B8:J8"/>
    <mergeCell ref="L8:Q8"/>
    <mergeCell ref="R8:Y8"/>
    <mergeCell ref="L9:Q9"/>
    <mergeCell ref="R9:Y9"/>
    <mergeCell ref="B10:J10"/>
    <mergeCell ref="A1:A2"/>
    <mergeCell ref="B2:M2"/>
    <mergeCell ref="B4:J4"/>
    <mergeCell ref="L4:Q4"/>
    <mergeCell ref="R4:Y4"/>
    <mergeCell ref="L10:Q10"/>
    <mergeCell ref="R10:Y10"/>
    <mergeCell ref="A13:M14"/>
    <mergeCell ref="N13:Y14"/>
    <mergeCell ref="A16:M17"/>
    <mergeCell ref="N16:Y17"/>
    <mergeCell ref="N18:Q19"/>
    <mergeCell ref="E18:M18"/>
    <mergeCell ref="C19:M19"/>
    <mergeCell ref="R18:Y19"/>
    <mergeCell ref="A21:Y21"/>
    <mergeCell ref="C22:K22"/>
    <mergeCell ref="L22:R22"/>
    <mergeCell ref="S22:Y22"/>
    <mergeCell ref="A23:B23"/>
    <mergeCell ref="C23:K23"/>
    <mergeCell ref="L23:R23"/>
    <mergeCell ref="S23:Y23"/>
    <mergeCell ref="A24:B24"/>
    <mergeCell ref="C24:K24"/>
    <mergeCell ref="L24:R24"/>
    <mergeCell ref="S24:Y24"/>
    <mergeCell ref="A25:B25"/>
    <mergeCell ref="C25:K25"/>
    <mergeCell ref="L25:R25"/>
    <mergeCell ref="S25:Y25"/>
    <mergeCell ref="A26:B26"/>
    <mergeCell ref="C26:K26"/>
    <mergeCell ref="L26:R26"/>
    <mergeCell ref="S26:Y26"/>
    <mergeCell ref="A27:B27"/>
    <mergeCell ref="C27:K27"/>
    <mergeCell ref="L27:R27"/>
    <mergeCell ref="S27:Y27"/>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Y35"/>
  <sheetViews>
    <sheetView topLeftCell="A20" zoomScale="85" zoomScaleNormal="85" workbookViewId="0">
      <selection activeCell="O32" sqref="O32"/>
    </sheetView>
  </sheetViews>
  <sheetFormatPr baseColWidth="10" defaultRowHeight="15" x14ac:dyDescent="0.25"/>
  <cols>
    <col min="1" max="1" width="7.28515625" style="284" customWidth="1"/>
    <col min="2" max="10" width="6.5703125" style="284" customWidth="1"/>
    <col min="11" max="11" width="9.140625" style="284" customWidth="1"/>
    <col min="12" max="17" width="8.28515625" style="284" customWidth="1"/>
    <col min="18" max="25" width="8.5703125" style="284" customWidth="1"/>
    <col min="26" max="31" width="4.7109375" style="284" customWidth="1"/>
    <col min="32" max="16384" width="11.42578125" style="284"/>
  </cols>
  <sheetData>
    <row r="1" spans="1:25" ht="18" customHeight="1" x14ac:dyDescent="0.25">
      <c r="A1" s="1499" t="s">
        <v>508</v>
      </c>
      <c r="B1" s="291" t="s">
        <v>42</v>
      </c>
      <c r="C1" s="292"/>
      <c r="D1" s="292"/>
      <c r="E1" s="292"/>
      <c r="F1" s="292"/>
      <c r="G1" s="292"/>
      <c r="H1" s="292"/>
      <c r="I1" s="292"/>
      <c r="J1" s="292"/>
      <c r="K1" s="292"/>
      <c r="L1" s="292"/>
      <c r="M1" s="293"/>
      <c r="N1" s="299" t="s">
        <v>381</v>
      </c>
      <c r="O1" s="294"/>
      <c r="P1" s="294"/>
      <c r="Q1" s="294"/>
      <c r="R1" s="294"/>
      <c r="S1" s="294"/>
      <c r="T1" s="294"/>
      <c r="U1" s="294"/>
      <c r="V1" s="294"/>
      <c r="W1" s="294"/>
      <c r="X1" s="294"/>
      <c r="Y1" s="295"/>
    </row>
    <row r="2" spans="1:25" ht="20.25" customHeight="1" thickBot="1" x14ac:dyDescent="0.3">
      <c r="A2" s="1500"/>
      <c r="B2" s="1501" t="str">
        <f>INDEX(Problématiques_compétences!$A$3:$D$118,QUOTIENT(MATCH(A1,Problématiques_compétences!$D$3:$D$118,0),8)*8+2,1)</f>
        <v>3) Assurer le confort dans un milieu urbain</v>
      </c>
      <c r="C2" s="1502"/>
      <c r="D2" s="1502"/>
      <c r="E2" s="1502"/>
      <c r="F2" s="1502"/>
      <c r="G2" s="1502"/>
      <c r="H2" s="1502"/>
      <c r="I2" s="1502"/>
      <c r="J2" s="1502"/>
      <c r="K2" s="1502"/>
      <c r="L2" s="1502"/>
      <c r="M2" s="1503"/>
      <c r="N2" s="296" t="str">
        <f>INDEX(Problématiques_compétences!$B$3:$D$118,MATCH(A1,Problématiques_compétences!$D$3:$D$118,0),1)</f>
        <v>Comment une alarme intéragit avec son environnement ?</v>
      </c>
      <c r="O2" s="297"/>
      <c r="P2" s="297"/>
      <c r="Q2" s="297"/>
      <c r="R2" s="297"/>
      <c r="S2" s="297"/>
      <c r="T2" s="297"/>
      <c r="U2" s="297"/>
      <c r="V2" s="297"/>
      <c r="W2" s="297"/>
      <c r="X2" s="297"/>
      <c r="Y2" s="298"/>
    </row>
    <row r="3" spans="1:25" ht="15.75" customHeight="1" x14ac:dyDescent="0.25">
      <c r="A3" s="291" t="s">
        <v>55</v>
      </c>
      <c r="B3" s="300"/>
      <c r="C3" s="300"/>
      <c r="D3" s="300"/>
      <c r="E3" s="301"/>
      <c r="F3" s="300"/>
      <c r="G3" s="300"/>
      <c r="H3" s="301"/>
      <c r="I3" s="300"/>
      <c r="J3" s="300"/>
      <c r="K3" s="302" t="s">
        <v>71</v>
      </c>
      <c r="L3" s="303"/>
      <c r="M3" s="303"/>
      <c r="N3" s="303"/>
      <c r="O3" s="300"/>
      <c r="P3" s="300"/>
      <c r="Q3" s="300"/>
      <c r="R3" s="304" t="s">
        <v>350</v>
      </c>
      <c r="S3" s="300"/>
      <c r="T3" s="300"/>
      <c r="U3" s="300"/>
      <c r="V3" s="300"/>
      <c r="W3" s="300"/>
      <c r="X3" s="300"/>
      <c r="Y3" s="305"/>
    </row>
    <row r="4" spans="1:25" ht="32.25" customHeight="1" x14ac:dyDescent="0.25">
      <c r="A4" s="311" t="str">
        <f t="array" aca="1" ref="A4" ca="1">IFERROR(INDEX(Problématiques_compétences!$F$2:$AK$2,SMALL(IF(INDIRECT("Problématiques_compétences!F"&amp;MATCH($A$1,Problématiques_compétences!$D$1:$D$118,0)):INDIRECT("Problématiques_compétences!AK"&amp;MATCH($A$1,Problématiques_compétences!$D$1:$D$118,0))="x",COLUMN(Problématiques_compétences!$F$1:$AK$1)-5,""),ROW()-3)),"")</f>
        <v>CT 1.1</v>
      </c>
      <c r="B4" s="1508" t="str">
        <f ca="1">INDEX(Programme!$B$4:$C$46,MATCH(A4,Programme!$B$4:$B$46,0),2)</f>
        <v xml:space="preserve">► Imaginer, synthétiser, formaliser et respecter une procédure, un protocole. </v>
      </c>
      <c r="C4" s="1508"/>
      <c r="D4" s="1508"/>
      <c r="E4" s="1508"/>
      <c r="F4" s="1508"/>
      <c r="G4" s="1508"/>
      <c r="H4" s="1508"/>
      <c r="I4" s="1508"/>
      <c r="J4" s="1508"/>
      <c r="K4" s="306" t="str">
        <f t="array" aca="1" ref="K4" ca="1">INDEX(Programme!$B$3:$G$46,MATCH($A$4,Programme!$B$3:$B$46,0),SMALL(IF(INDIRECT("Programme!D"&amp;MATCH($A$4,Programme!$B$1:$B$46,0)):INDIRECT("Programme!G"&amp;MATCH($A$4,Programme!$B$1:$B$46,0))&lt;&gt;"",COLUMN(Programme!$D$3:$G$3)-1),ROW()-3))</f>
        <v>DIC.1.3</v>
      </c>
      <c r="L4" s="1504" t="str">
        <f ca="1">IFERROR(INDEX(Programme!$I$7:$J$94,MATCH($K4,Programme!$I$7:$I$94,0),2),"")</f>
        <v xml:space="preserve">Imaginer, synthétiser et formaliser une procédure, un protocole. </v>
      </c>
      <c r="M4" s="1504"/>
      <c r="N4" s="1504"/>
      <c r="O4" s="1504"/>
      <c r="P4" s="1504"/>
      <c r="Q4" s="1505"/>
      <c r="R4" s="1511" t="str">
        <f ca="1">IFERROR(INDEX(Programme!$K$7:$L$94,MATCH($K4&amp;".1",Programme!$K$7:$K$94,0),2),"")&amp;IFERROR(INDEX(Programme!$K$7:$L$94,MATCH($K4&amp;".2",Programme!$K$7:$K$94,0),2),"")&amp;IFERROR(INDEX(Programme!$K$7:$L$94,MATCH($K4&amp;".3",Programme!$K$7:$K$94,0),2),"")&amp;IFERROR(INDEX(Programme!$K$7:$L$94,MATCH($K4&amp;".4",Programme!$K$7:$K$94,0),2),"")&amp;IFERROR(INDEX(Programme!$K$7:$L$94,MATCH($K4&amp;".5",Programme!$K$7:$K$94,0),2),"")&amp;IFERROR(INDEX(Programme!$K$7:$L$94,MATCH($K4&amp;".6",Programme!$K$7:$K$94,0),2),"")</f>
        <v>Outils numériques de présentation. Charte graphique.</v>
      </c>
      <c r="S4" s="1504"/>
      <c r="T4" s="1504"/>
      <c r="U4" s="1504"/>
      <c r="V4" s="1504"/>
      <c r="W4" s="1504"/>
      <c r="X4" s="1504"/>
      <c r="Y4" s="1512"/>
    </row>
    <row r="5" spans="1:25" ht="32.25" customHeight="1" x14ac:dyDescent="0.25">
      <c r="A5" s="307"/>
      <c r="B5" s="308"/>
      <c r="C5" s="308"/>
      <c r="D5" s="308"/>
      <c r="E5" s="309"/>
      <c r="F5" s="309"/>
      <c r="G5" s="309"/>
      <c r="H5" s="309"/>
      <c r="I5" s="309"/>
      <c r="J5" s="309"/>
      <c r="K5" s="310" t="str">
        <f t="array" aca="1" ref="K5" ca="1">IFERROR(INDEX(Programme!$B$3:$G$46,MATCH($A$4,Programme!$B$3:$B$46,0),SMALL(IF(INDIRECT("Programme!D"&amp;MATCH($A$4,Programme!$B$1:$B$46,0)):INDIRECT("Programme!G"&amp;MATCH($A$4,Programme!$B$1:$B$46,0))&lt;&gt;"",COLUMN(Programme!$D$3:$G$3)-1),ROW()-3)),"")</f>
        <v>MSOST.1.1</v>
      </c>
      <c r="L5" s="1506" t="str">
        <f ca="1">IFERROR(INDEX(Programme!$I$7:$J$94,MATCH($K5,Programme!$I$7:$I$94,0),2),"")</f>
        <v>Respecter une procédure de travail garantissant un résultat en respectant les règles de sécurité et d’utilisation des outils mis à disposition.</v>
      </c>
      <c r="M5" s="1506"/>
      <c r="N5" s="1506"/>
      <c r="O5" s="1506"/>
      <c r="P5" s="1506"/>
      <c r="Q5" s="1507"/>
      <c r="R5" s="1513" t="str">
        <f ca="1">IFERROR(INDEX(Programme!$K$7:$L$94,MATCH($K5&amp;".1",Programme!$K$7:$K$94,0),2),"")&amp;IFERROR(INDEX(Programme!$K$7:$L$94,MATCH($K5&amp;".2",Programme!$K$7:$K$94,0),2),"")&amp;IFERROR(INDEX(Programme!$K$7:$L$94,MATCH($K5&amp;".3",Programme!$K$7:$K$94,0),2),"")&amp;IFERROR(INDEX(Programme!$K$7:$L$94,MATCH($K5&amp;".4",Programme!$K$7:$K$94,0),2),"")&amp;IFERROR(INDEX(Programme!$K$7:$L$94,MATCH($K5&amp;".5",Programme!$K$7:$K$94,0),2),"")&amp;IFERROR(INDEX(Programme!$K$7:$L$94,MATCH($K5&amp;".6",Programme!$K$7:$K$94,0),2),"")</f>
        <v>Procédures, protocoles. Ergonomie.</v>
      </c>
      <c r="S5" s="1506"/>
      <c r="T5" s="1506"/>
      <c r="U5" s="1506"/>
      <c r="V5" s="1506"/>
      <c r="W5" s="1506"/>
      <c r="X5" s="1506"/>
      <c r="Y5" s="1514"/>
    </row>
    <row r="6" spans="1:25" ht="32.25" customHeight="1" x14ac:dyDescent="0.25">
      <c r="A6" s="311" t="str">
        <f t="array" aca="1" ref="A6" ca="1">IFERROR(INDEX(Problématiques_compétences!$F$2:$AK$2,SMALL(IF(INDIRECT("Problématiques_compétences!F"&amp;MATCH($A$1,Problématiques_compétences!$D$1:$D$118,0)):INDIRECT("Problématiques_compétences!AK"&amp;MATCH($A$1,Problématiques_compétences!$D$1:$D$118,0))="x",COLUMN(Problématiques_compétences!$F$1:$AK$1)-5,""),ROW()-4)),"")</f>
        <v>CT 1.2</v>
      </c>
      <c r="B6" s="1508" t="str">
        <f ca="1">IFERROR(INDEX(Programme!$B$4:$C$46,MATCH(A6,Programme!$B$4:$B$46,0),2),"")</f>
        <v xml:space="preserve">► Mesurer des grandeurs de manière directe ou indirecte. </v>
      </c>
      <c r="C6" s="1508"/>
      <c r="D6" s="1508"/>
      <c r="E6" s="1508"/>
      <c r="F6" s="1508"/>
      <c r="G6" s="1508"/>
      <c r="H6" s="1508"/>
      <c r="I6" s="1508"/>
      <c r="J6" s="1508"/>
      <c r="K6" s="306" t="str">
        <f t="array" aca="1" ref="K6" ca="1">IFERROR(INDEX(Programme!$B$3:$G$46,MATCH($A$6,Programme!$B$3:$B$46,0),SMALL(IF(INDIRECT("Programme!D"&amp;MATCH($A$6,Programme!$B$1:$B$46,0)):INDIRECT("Programme!G"&amp;MATCH($A$6,Programme!$B$1:$B$46,0))&lt;&gt;"",COLUMN(Programme!$D$3:$G$3)-1),ROW()-5)),"")</f>
        <v>MSOST.1.6</v>
      </c>
      <c r="L6" s="1504" t="str">
        <f ca="1">IFERROR(INDEX(Programme!$I$7:$J$94,MATCH($K6,Programme!$I$7:$I$94,0),2),"")</f>
        <v xml:space="preserve">Mesurer des grandeurs de manière directe ou indirecte. </v>
      </c>
      <c r="M6" s="1504"/>
      <c r="N6" s="1504"/>
      <c r="O6" s="1504"/>
      <c r="P6" s="1504"/>
      <c r="Q6" s="1505"/>
      <c r="R6" s="1511" t="str">
        <f ca="1">IFERROR(INDEX(Programme!$K$7:$L$94,MATCH($K6&amp;".1",Programme!$K$7:$K$94,0),2),"")&amp;IFERROR(INDEX(Programme!$K$7:$L$94,MATCH($K6&amp;".2",Programme!$K$7:$K$94,0),2),"")&amp;IFERROR(INDEX(Programme!$K$7:$L$94,MATCH($K6&amp;".3",Programme!$K$7:$K$94,0),2),"")&amp;IFERROR(INDEX(Programme!$K$7:$L$94,MATCH($K6&amp;".4",Programme!$K$7:$K$94,0),2),"")&amp;IFERROR(INDEX(Programme!$K$7:$L$94,MATCH($K6&amp;".5",Programme!$K$7:$K$94,0),2),"")&amp;IFERROR(INDEX(Programme!$K$7:$L$94,MATCH($K6&amp;".6",Programme!$K$7:$K$94,0),2),"")</f>
        <v>Instruments de mesure usuels. Principe de fonctionnement d’un capteur, d’un codeur, d’un détecteur. Nature du signal : analogique ou numérique. Nature d’une information : logique ou analogique.</v>
      </c>
      <c r="S6" s="1504"/>
      <c r="T6" s="1504"/>
      <c r="U6" s="1504"/>
      <c r="V6" s="1504"/>
      <c r="W6" s="1504"/>
      <c r="X6" s="1504"/>
      <c r="Y6" s="1512"/>
    </row>
    <row r="7" spans="1:25" ht="32.25" customHeight="1" x14ac:dyDescent="0.25">
      <c r="A7" s="312"/>
      <c r="B7" s="314"/>
      <c r="C7" s="314"/>
      <c r="D7" s="314"/>
      <c r="E7" s="314"/>
      <c r="F7" s="314"/>
      <c r="G7" s="314"/>
      <c r="H7" s="314"/>
      <c r="I7" s="314"/>
      <c r="J7" s="314"/>
      <c r="K7" s="310" t="str">
        <f t="array" aca="1" ref="K7" ca="1">IFERROR(INDEX(Programme!$B$3:$G$46,MATCH($A$6,Programme!$B$3:$B$46,0),SMALL(IF(INDIRECT("Programme!D"&amp;MATCH($A$6,Programme!$B$1:$B$46,0)):INDIRECT("Programme!G"&amp;MATCH($A$6,Programme!$B$1:$B$46,0))&lt;&gt;"",COLUMN(Programme!$D$3:$G$3)-1),ROW()-5)),"")</f>
        <v/>
      </c>
      <c r="L7" s="1506" t="str">
        <f ca="1">IFERROR(INDEX(Programme!$I$7:$J$94,MATCH($K7,Programme!$I$7:$I$94,0),2),"")</f>
        <v/>
      </c>
      <c r="M7" s="1506"/>
      <c r="N7" s="1506"/>
      <c r="O7" s="1506"/>
      <c r="P7" s="1506"/>
      <c r="Q7" s="1507"/>
      <c r="R7" s="1513" t="str">
        <f ca="1">IFERROR(INDEX(Programme!$K$7:$L$94,MATCH($K7&amp;".1",Programme!$K$7:$K$94,0),2),"")&amp;IFERROR(INDEX(Programme!$K$7:$L$94,MATCH($K7&amp;".2",Programme!$K$7:$K$94,0),2),"")&amp;IFERROR(INDEX(Programme!$K$7:$L$94,MATCH($K7&amp;".3",Programme!$K$7:$K$94,0),2),"")&amp;IFERROR(INDEX(Programme!$K$7:$L$94,MATCH($K7&amp;".4",Programme!$K$7:$K$94,0),2),"")&amp;IFERROR(INDEX(Programme!$K$7:$L$94,MATCH($K7&amp;".5",Programme!$K$7:$K$94,0),2),"")&amp;IFERROR(INDEX(Programme!$K$7:$L$94,MATCH($K7&amp;".6",Programme!$K$7:$K$94,0),2),"")</f>
        <v/>
      </c>
      <c r="S7" s="1506"/>
      <c r="T7" s="1506"/>
      <c r="U7" s="1506"/>
      <c r="V7" s="1506"/>
      <c r="W7" s="1506"/>
      <c r="X7" s="1506"/>
      <c r="Y7" s="1514"/>
    </row>
    <row r="8" spans="1:25" ht="32.25" customHeight="1" x14ac:dyDescent="0.25">
      <c r="A8" s="311" t="str">
        <f t="array" aca="1" ref="A8" ca="1">IFERROR(INDEX(Problématiques_compétences!$F$2:$AK$2,SMALL(IF(INDIRECT("Problématiques_compétences!F"&amp;MATCH($A$1,Problématiques_compétences!$D$1:$D$118,0)):INDIRECT("Problématiques_compétences!AK"&amp;MATCH($A$1,Problématiques_compétences!$D$1:$D$118,0))="x",COLUMN(Problématiques_compétences!$F$1:$AK$1)-5,""),ROW()-5)),"")</f>
        <v>CS 1.8</v>
      </c>
      <c r="B8" s="1508" t="str">
        <f ca="1">IFERROR(INDEX(Programme!$B$4:$C$46,MATCH(A8,Programme!$B$4:$B$46,0),2),"")</f>
        <v>► Utiliser une modélisation pour comprendre, formaliser, partager, construire, investiguer, prouver.</v>
      </c>
      <c r="C8" s="1508"/>
      <c r="D8" s="1508"/>
      <c r="E8" s="1508"/>
      <c r="F8" s="1508"/>
      <c r="G8" s="1508"/>
      <c r="H8" s="1508"/>
      <c r="I8" s="1508"/>
      <c r="J8" s="1508"/>
      <c r="K8" s="306" t="str">
        <f t="array" aca="1" ref="K8" ca="1">IFERROR(INDEX(Programme!$B$3:$G$46,MATCH($A$8,Programme!$B$3:$B$46,0),SMALL(IF(INDIRECT("Programme!D"&amp;MATCH($A$8,Programme!$B$1:$B$46,0)):INDIRECT("Programme!G"&amp;MATCH($A$8,Programme!$B$1:$B$46,0))&lt;&gt;"",COLUMN(Programme!$D$3:$G$3)-1),ROW()-7)),"")</f>
        <v>MSOST.2.1</v>
      </c>
      <c r="L8" s="1504" t="str">
        <f ca="1">IFERROR(INDEX(Programme!$I$7:$J$94,MATCH($K8,Programme!$I$7:$I$94,0),2),"")</f>
        <v>Utiliser une modélisation pour comprendre, formaliser, partager, construire, investiguer, prouver.</v>
      </c>
      <c r="M8" s="1504"/>
      <c r="N8" s="1504"/>
      <c r="O8" s="1504"/>
      <c r="P8" s="1504"/>
      <c r="Q8" s="1505"/>
      <c r="R8" s="1511" t="str">
        <f ca="1">IFERROR(INDEX(Programme!$K$7:$L$94,MATCH($K8&amp;".1",Programme!$K$7:$K$94,0),2),"")&amp;IFERROR(INDEX(Programme!$K$7:$L$94,MATCH($K8&amp;".2",Programme!$K$7:$K$94,0),2),"")&amp;IFERROR(INDEX(Programme!$K$7:$L$94,MATCH($K8&amp;".3",Programme!$K$7:$K$94,0),2),"")&amp;IFERROR(INDEX(Programme!$K$7:$L$94,MATCH($K8&amp;".4",Programme!$K$7:$K$94,0),2),"")&amp;IFERROR(INDEX(Programme!$K$7:$L$94,MATCH($K8&amp;".5",Programme!$K$7:$K$94,0),2),"")&amp;IFERROR(INDEX(Programme!$K$7:$L$94,MATCH($K8&amp;".6",Programme!$K$7:$K$94,0),2),"")</f>
        <v xml:space="preserve">Outils de description d’un fonctionnement, d’une structure et d’un comportement. </v>
      </c>
      <c r="S8" s="1504"/>
      <c r="T8" s="1504"/>
      <c r="U8" s="1504"/>
      <c r="V8" s="1504"/>
      <c r="W8" s="1504"/>
      <c r="X8" s="1504"/>
      <c r="Y8" s="1512"/>
    </row>
    <row r="9" spans="1:25" ht="32.25" customHeight="1" x14ac:dyDescent="0.25">
      <c r="A9" s="313"/>
      <c r="B9" s="315"/>
      <c r="C9" s="315"/>
      <c r="D9" s="315"/>
      <c r="E9" s="315"/>
      <c r="F9" s="315"/>
      <c r="G9" s="315"/>
      <c r="H9" s="315"/>
      <c r="I9" s="315"/>
      <c r="J9" s="315"/>
      <c r="K9" s="310" t="str">
        <f t="array" aca="1" ref="K9" ca="1">IFERROR(INDEX(Programme!$B$3:$G$46,MATCH($A$8,Programme!$B$3:$B$46,0),SMALL(IF(INDIRECT("Programme!D"&amp;MATCH($A$8,Programme!$B$1:$B$46,0)):INDIRECT("Programme!G"&amp;MATCH($A$8,Programme!$B$1:$B$46,0))&lt;&gt;"",COLUMN(Programme!$D$3:$G$3)-1),ROW()-7)),"")</f>
        <v/>
      </c>
      <c r="L9" s="1506" t="str">
        <f ca="1">IFERROR(INDEX(Programme!$I$7:$J$94,MATCH($K9,Programme!$I$7:$I$94,0),2),"")</f>
        <v/>
      </c>
      <c r="M9" s="1506"/>
      <c r="N9" s="1506"/>
      <c r="O9" s="1506"/>
      <c r="P9" s="1506"/>
      <c r="Q9" s="1507"/>
      <c r="R9" s="1513" t="str">
        <f ca="1">IFERROR(INDEX(Programme!$K$7:$L$94,MATCH($K9&amp;".1",Programme!$K$7:$K$94,0),2),"")&amp;IFERROR(INDEX(Programme!$K$7:$L$94,MATCH($K9&amp;".2",Programme!$K$7:$K$94,0),2),"")&amp;IFERROR(INDEX(Programme!$K$7:$L$94,MATCH($K9&amp;".3",Programme!$K$7:$K$94,0),2),"")&amp;IFERROR(INDEX(Programme!$K$7:$L$94,MATCH($K9&amp;".4",Programme!$K$7:$K$94,0),2),"")&amp;IFERROR(INDEX(Programme!$K$7:$L$94,MATCH($K9&amp;".5",Programme!$K$7:$K$94,0),2),"")&amp;IFERROR(INDEX(Programme!$K$7:$L$94,MATCH($K9&amp;".6",Programme!$K$7:$K$94,0),2),"")</f>
        <v/>
      </c>
      <c r="S9" s="1506"/>
      <c r="T9" s="1506"/>
      <c r="U9" s="1506"/>
      <c r="V9" s="1506"/>
      <c r="W9" s="1506"/>
      <c r="X9" s="1506"/>
      <c r="Y9" s="1514"/>
    </row>
    <row r="10" spans="1:25" ht="32.25" customHeight="1" x14ac:dyDescent="0.25">
      <c r="A10" s="311" t="str">
        <f t="array" aca="1" ref="A10" ca="1">IFERROR(INDEX(Problématiques_compétences!$F$2:$AK$2,SMALL(IF(INDIRECT("Problématiques_compétences!F"&amp;MATCH($A$1,Problématiques_compétences!$D$1:$D$118,0)):INDIRECT("Problématiques_compétences!AK"&amp;MATCH($A$1,Problématiques_compétences!$D$1:$D$118,0))="x",COLUMN(Problématiques_compétences!$F$1:$AK$1)-5,""),ROW()-6)),"")</f>
        <v>CT 2.4</v>
      </c>
      <c r="B10" s="1508" t="str">
        <f ca="1">IFERROR(INDEX(Programme!$B$4:$C$46,MATCH(A10,Programme!$B$4:$B$46,0),2),"")</f>
        <v>► Associer des solutions techniques à des fonctions.</v>
      </c>
      <c r="C10" s="1508"/>
      <c r="D10" s="1508"/>
      <c r="E10" s="1508"/>
      <c r="F10" s="1508"/>
      <c r="G10" s="1508"/>
      <c r="H10" s="1508"/>
      <c r="I10" s="1508"/>
      <c r="J10" s="1508"/>
      <c r="K10" s="306" t="str">
        <f t="array" aca="1" ref="K10" ca="1">IFERROR(INDEX(Programme!$B$3:$G$46,MATCH($A$10,Programme!$B$3:$B$46,0),SMALL(IF(INDIRECT("Programme!D"&amp;MATCH($A$10,Programme!$B$1:$B$46,0)):INDIRECT("Programme!G"&amp;MATCH($A$10,Programme!$B$1:$B$46,0))&lt;&gt;"",COLUMN(Programme!$D$3:$G$3)-1),ROW()-9)),"")</f>
        <v>MSOST.1.2</v>
      </c>
      <c r="L10" s="1504" t="str">
        <f ca="1">IFERROR(INDEX(Programme!$I$7:$J$94,MATCH($K10,Programme!$I$7:$I$94,0),2),"")</f>
        <v>Associer des solutions techniques à des fonctions.</v>
      </c>
      <c r="M10" s="1504"/>
      <c r="N10" s="1504"/>
      <c r="O10" s="1504"/>
      <c r="P10" s="1504"/>
      <c r="Q10" s="1505"/>
      <c r="R10" s="1511" t="str">
        <f ca="1">IFERROR(INDEX(Programme!$K$7:$L$94,MATCH($K10&amp;".1",Programme!$K$7:$K$94,0),2),"")&amp;IFERROR(INDEX(Programme!$K$7:$L$94,MATCH($K10&amp;".2",Programme!$K$7:$K$94,0),2),"")&amp;IFERROR(INDEX(Programme!$K$7:$L$94,MATCH($K10&amp;".3",Programme!$K$7:$K$94,0),2),"")&amp;IFERROR(INDEX(Programme!$K$7:$L$94,MATCH($K10&amp;".4",Programme!$K$7:$K$94,0),2),"")&amp;IFERROR(INDEX(Programme!$K$7:$L$94,MATCH($K10&amp;".5",Programme!$K$7:$K$94,0),2),"")&amp;IFERROR(INDEX(Programme!$K$7:$L$94,MATCH($K10&amp;".6",Programme!$K$7:$K$94,0),2),"")</f>
        <v>Analyse fonctionnelle systémique.</v>
      </c>
      <c r="S10" s="1504"/>
      <c r="T10" s="1504"/>
      <c r="U10" s="1504"/>
      <c r="V10" s="1504"/>
      <c r="W10" s="1504"/>
      <c r="X10" s="1504"/>
      <c r="Y10" s="1512"/>
    </row>
    <row r="11" spans="1:25" ht="32.25" customHeight="1" thickBot="1" x14ac:dyDescent="0.3">
      <c r="A11" s="311"/>
      <c r="B11" s="1508"/>
      <c r="C11" s="1508"/>
      <c r="D11" s="1508"/>
      <c r="E11" s="1508"/>
      <c r="F11" s="1508"/>
      <c r="G11" s="1508"/>
      <c r="H11" s="1508"/>
      <c r="I11" s="1508"/>
      <c r="J11" s="1508"/>
      <c r="K11" s="306" t="str">
        <f t="array" aca="1" ref="K11" ca="1">IFERROR(INDEX(Programme!$B$3:$G$46,MATCH($A$10,Programme!$B$3:$B$46,0),SMALL(IF(INDIRECT("Programme!D"&amp;MATCH($A$10,Programme!$B$1:$B$46,0)):INDIRECT("Programme!G"&amp;MATCH($A$10,Programme!$B$1:$B$46,0))&lt;&gt;"",COLUMN(Programme!$D$3:$G$3)-1),ROW()-9)),"")</f>
        <v/>
      </c>
      <c r="L11" s="1504" t="str">
        <f ca="1">IFERROR(INDEX(Programme!$I$7:$J$94,MATCH($K11,Programme!$I$7:$I$94,0),2),"")</f>
        <v/>
      </c>
      <c r="M11" s="1504"/>
      <c r="N11" s="1509"/>
      <c r="O11" s="1509"/>
      <c r="P11" s="1509"/>
      <c r="Q11" s="1510"/>
      <c r="R11" s="1511" t="str">
        <f ca="1">IFERROR(INDEX(Programme!$K$7:$L$94,MATCH($K11&amp;".1",Programme!$K$7:$K$94,0),2),"")&amp;IFERROR(INDEX(Programme!$K$7:$L$94,MATCH($K11&amp;".2",Programme!$K$7:$K$94,0),2),"")&amp;IFERROR(INDEX(Programme!$K$7:$L$94,MATCH($K11&amp;".3",Programme!$K$7:$K$94,0),2),"")&amp;IFERROR(INDEX(Programme!$K$7:$L$94,MATCH($K11&amp;".4",Programme!$K$7:$K$94,0),2),"")&amp;IFERROR(INDEX(Programme!$K$7:$L$94,MATCH($K11&amp;".5",Programme!$K$7:$K$94,0),2),"")&amp;IFERROR(INDEX(Programme!$K$7:$L$94,MATCH($K11&amp;".6",Programme!$K$7:$K$94,0),2),"")</f>
        <v/>
      </c>
      <c r="S11" s="1504"/>
      <c r="T11" s="1504"/>
      <c r="U11" s="1504"/>
      <c r="V11" s="1504"/>
      <c r="W11" s="1504"/>
      <c r="X11" s="1504"/>
      <c r="Y11" s="1512"/>
    </row>
    <row r="12" spans="1:25" ht="16.5" customHeight="1" x14ac:dyDescent="0.25">
      <c r="A12" s="745" t="s">
        <v>70</v>
      </c>
      <c r="B12" s="746"/>
      <c r="C12" s="746"/>
      <c r="D12" s="746"/>
      <c r="E12" s="746"/>
      <c r="F12" s="746"/>
      <c r="G12" s="746"/>
      <c r="H12" s="746"/>
      <c r="I12" s="746"/>
      <c r="J12" s="746"/>
      <c r="K12" s="747"/>
      <c r="L12" s="748"/>
      <c r="M12" s="749"/>
      <c r="N12" s="750" t="s">
        <v>72</v>
      </c>
      <c r="O12" s="751"/>
      <c r="P12" s="751"/>
      <c r="Q12" s="751"/>
      <c r="R12" s="751"/>
      <c r="S12" s="751"/>
      <c r="T12" s="751"/>
      <c r="U12" s="751"/>
      <c r="V12" s="751"/>
      <c r="W12" s="751"/>
      <c r="X12" s="751"/>
      <c r="Y12" s="752"/>
    </row>
    <row r="13" spans="1:25" ht="30.75" customHeight="1" x14ac:dyDescent="0.25">
      <c r="A13" s="1531" t="s">
        <v>995</v>
      </c>
      <c r="B13" s="1532"/>
      <c r="C13" s="1532"/>
      <c r="D13" s="1532"/>
      <c r="E13" s="1532"/>
      <c r="F13" s="1532"/>
      <c r="G13" s="1532"/>
      <c r="H13" s="1532"/>
      <c r="I13" s="1532"/>
      <c r="J13" s="1532"/>
      <c r="K13" s="1532"/>
      <c r="L13" s="1532"/>
      <c r="M13" s="1533"/>
      <c r="N13" s="1525" t="s">
        <v>562</v>
      </c>
      <c r="O13" s="1526"/>
      <c r="P13" s="1526"/>
      <c r="Q13" s="1526"/>
      <c r="R13" s="1526"/>
      <c r="S13" s="1526"/>
      <c r="T13" s="1526"/>
      <c r="U13" s="1526"/>
      <c r="V13" s="1526"/>
      <c r="W13" s="1526"/>
      <c r="X13" s="1526"/>
      <c r="Y13" s="1527"/>
    </row>
    <row r="14" spans="1:25" ht="30.75" customHeight="1" x14ac:dyDescent="0.25">
      <c r="A14" s="1534"/>
      <c r="B14" s="1535"/>
      <c r="C14" s="1535"/>
      <c r="D14" s="1535"/>
      <c r="E14" s="1535"/>
      <c r="F14" s="1535"/>
      <c r="G14" s="1535"/>
      <c r="H14" s="1535"/>
      <c r="I14" s="1535"/>
      <c r="J14" s="1535"/>
      <c r="K14" s="1535"/>
      <c r="L14" s="1535"/>
      <c r="M14" s="1536"/>
      <c r="N14" s="1538"/>
      <c r="O14" s="1539"/>
      <c r="P14" s="1539"/>
      <c r="Q14" s="1539"/>
      <c r="R14" s="1539"/>
      <c r="S14" s="1539"/>
      <c r="T14" s="1539"/>
      <c r="U14" s="1539"/>
      <c r="V14" s="1539"/>
      <c r="W14" s="1539"/>
      <c r="X14" s="1539"/>
      <c r="Y14" s="1540"/>
    </row>
    <row r="15" spans="1:25" ht="16.5" customHeight="1" x14ac:dyDescent="0.25">
      <c r="A15" s="753" t="s">
        <v>382</v>
      </c>
      <c r="B15" s="754"/>
      <c r="C15" s="755"/>
      <c r="D15" s="755"/>
      <c r="E15" s="755"/>
      <c r="F15" s="755"/>
      <c r="G15" s="755"/>
      <c r="H15" s="755"/>
      <c r="I15" s="755"/>
      <c r="J15" s="755"/>
      <c r="K15" s="756"/>
      <c r="L15" s="757"/>
      <c r="M15" s="758"/>
      <c r="N15" s="759" t="s">
        <v>383</v>
      </c>
      <c r="O15" s="760"/>
      <c r="P15" s="760"/>
      <c r="Q15" s="760"/>
      <c r="R15" s="760"/>
      <c r="S15" s="760"/>
      <c r="T15" s="760"/>
      <c r="U15" s="760"/>
      <c r="V15" s="760"/>
      <c r="W15" s="760"/>
      <c r="X15" s="760"/>
      <c r="Y15" s="761"/>
    </row>
    <row r="16" spans="1:25" ht="30" customHeight="1" x14ac:dyDescent="0.25">
      <c r="A16" s="1525" t="s">
        <v>996</v>
      </c>
      <c r="B16" s="1526"/>
      <c r="C16" s="1526"/>
      <c r="D16" s="1526"/>
      <c r="E16" s="1526"/>
      <c r="F16" s="1526"/>
      <c r="G16" s="1526"/>
      <c r="H16" s="1526"/>
      <c r="I16" s="1526"/>
      <c r="J16" s="1526"/>
      <c r="K16" s="1526"/>
      <c r="L16" s="1526"/>
      <c r="M16" s="1527"/>
      <c r="N16" s="1525" t="s">
        <v>997</v>
      </c>
      <c r="O16" s="1526"/>
      <c r="P16" s="1526"/>
      <c r="Q16" s="1526"/>
      <c r="R16" s="1526"/>
      <c r="S16" s="1526"/>
      <c r="T16" s="1526"/>
      <c r="U16" s="1526"/>
      <c r="V16" s="1526"/>
      <c r="W16" s="1526"/>
      <c r="X16" s="1526"/>
      <c r="Y16" s="1527"/>
    </row>
    <row r="17" spans="1:25" ht="30" customHeight="1" thickBot="1" x14ac:dyDescent="0.3">
      <c r="A17" s="1528"/>
      <c r="B17" s="1529"/>
      <c r="C17" s="1529"/>
      <c r="D17" s="1529"/>
      <c r="E17" s="1529"/>
      <c r="F17" s="1529"/>
      <c r="G17" s="1529"/>
      <c r="H17" s="1529"/>
      <c r="I17" s="1529"/>
      <c r="J17" s="1529"/>
      <c r="K17" s="1529"/>
      <c r="L17" s="1529"/>
      <c r="M17" s="1530"/>
      <c r="N17" s="1528"/>
      <c r="O17" s="1529"/>
      <c r="P17" s="1529"/>
      <c r="Q17" s="1529"/>
      <c r="R17" s="1529"/>
      <c r="S17" s="1529"/>
      <c r="T17" s="1529"/>
      <c r="U17" s="1529"/>
      <c r="V17" s="1529"/>
      <c r="W17" s="1529"/>
      <c r="X17" s="1529"/>
      <c r="Y17" s="1530"/>
    </row>
    <row r="18" spans="1:25" ht="16.5" customHeight="1" x14ac:dyDescent="0.25">
      <c r="A18" s="762" t="s">
        <v>73</v>
      </c>
      <c r="B18" s="751"/>
      <c r="C18" s="751"/>
      <c r="D18" s="751"/>
      <c r="E18" s="751"/>
      <c r="F18" s="751"/>
      <c r="G18" s="751"/>
      <c r="H18" s="751"/>
      <c r="I18" s="751"/>
      <c r="J18" s="751"/>
      <c r="K18" s="750"/>
      <c r="L18" s="748"/>
      <c r="M18" s="763"/>
      <c r="N18" s="1520" t="s">
        <v>388</v>
      </c>
      <c r="O18" s="1521"/>
      <c r="P18" s="1521"/>
      <c r="Q18" s="1521"/>
      <c r="R18" s="1541"/>
      <c r="S18" s="1541"/>
      <c r="T18" s="1541"/>
      <c r="U18" s="1541"/>
      <c r="V18" s="1541"/>
      <c r="W18" s="1541"/>
      <c r="X18" s="1541"/>
      <c r="Y18" s="1542"/>
    </row>
    <row r="19" spans="1:25" ht="27" customHeight="1" thickBot="1" x14ac:dyDescent="0.3">
      <c r="A19" s="772" t="s">
        <v>473</v>
      </c>
      <c r="B19" s="764"/>
      <c r="C19" s="764"/>
      <c r="D19" s="764"/>
      <c r="E19" s="764"/>
      <c r="F19" s="764"/>
      <c r="G19" s="764" t="s">
        <v>563</v>
      </c>
      <c r="H19" s="765"/>
      <c r="I19" s="765"/>
      <c r="J19" s="765"/>
      <c r="K19" s="766"/>
      <c r="L19" s="766"/>
      <c r="M19" s="767"/>
      <c r="N19" s="1522"/>
      <c r="O19" s="1523"/>
      <c r="P19" s="1523"/>
      <c r="Q19" s="1523"/>
      <c r="R19" s="1529"/>
      <c r="S19" s="1529"/>
      <c r="T19" s="1529"/>
      <c r="U19" s="1529"/>
      <c r="V19" s="1518"/>
      <c r="W19" s="1518"/>
      <c r="X19" s="1518"/>
      <c r="Y19" s="1519"/>
    </row>
    <row r="20" spans="1:25" x14ac:dyDescent="0.25">
      <c r="A20" s="768"/>
      <c r="B20" s="760"/>
      <c r="C20" s="760"/>
      <c r="D20" s="760"/>
      <c r="E20" s="760"/>
      <c r="F20" s="760"/>
      <c r="G20" s="760"/>
      <c r="H20" s="756"/>
      <c r="I20" s="756"/>
      <c r="J20" s="756"/>
      <c r="K20" s="769"/>
      <c r="L20" s="769"/>
      <c r="M20" s="769"/>
      <c r="N20" s="769"/>
      <c r="O20" s="770"/>
      <c r="P20" s="770"/>
      <c r="Q20" s="770"/>
      <c r="R20" s="770"/>
      <c r="S20" s="770"/>
      <c r="T20" s="770"/>
      <c r="U20" s="770"/>
      <c r="V20" s="770"/>
      <c r="W20" s="770"/>
      <c r="X20" s="770"/>
      <c r="Y20" s="770"/>
    </row>
    <row r="21" spans="1:25" ht="15.75" x14ac:dyDescent="0.25">
      <c r="A21" s="1537" t="s">
        <v>74</v>
      </c>
      <c r="B21" s="1537"/>
      <c r="C21" s="1537"/>
      <c r="D21" s="1537"/>
      <c r="E21" s="1537"/>
      <c r="F21" s="1537"/>
      <c r="G21" s="1537"/>
      <c r="H21" s="1537"/>
      <c r="I21" s="1537"/>
      <c r="J21" s="1537"/>
      <c r="K21" s="1537"/>
      <c r="L21" s="1537"/>
      <c r="M21" s="1537"/>
      <c r="N21" s="1537"/>
      <c r="O21" s="1537"/>
      <c r="P21" s="1537"/>
      <c r="Q21" s="1537"/>
      <c r="R21" s="1537"/>
      <c r="S21" s="1537"/>
      <c r="T21" s="1537"/>
      <c r="U21" s="1537"/>
      <c r="V21" s="1537"/>
      <c r="W21" s="1537"/>
      <c r="X21" s="1537"/>
      <c r="Y21" s="1537"/>
    </row>
    <row r="22" spans="1:25" x14ac:dyDescent="0.25">
      <c r="A22" s="771"/>
      <c r="B22" s="744"/>
      <c r="C22" s="1517" t="s">
        <v>75</v>
      </c>
      <c r="D22" s="1515"/>
      <c r="E22" s="1515"/>
      <c r="F22" s="1515"/>
      <c r="G22" s="1515"/>
      <c r="H22" s="1515"/>
      <c r="I22" s="1515"/>
      <c r="J22" s="1515"/>
      <c r="K22" s="1516"/>
      <c r="L22" s="1515" t="s">
        <v>76</v>
      </c>
      <c r="M22" s="1515"/>
      <c r="N22" s="1515"/>
      <c r="O22" s="1515"/>
      <c r="P22" s="1515"/>
      <c r="Q22" s="1515"/>
      <c r="R22" s="1516"/>
      <c r="S22" s="1517" t="s">
        <v>77</v>
      </c>
      <c r="T22" s="1515"/>
      <c r="U22" s="1515"/>
      <c r="V22" s="1515"/>
      <c r="W22" s="1515"/>
      <c r="X22" s="1515"/>
      <c r="Y22" s="1516"/>
    </row>
    <row r="23" spans="1:25" ht="33.75" customHeight="1" x14ac:dyDescent="0.25">
      <c r="A23" s="1497" t="s">
        <v>78</v>
      </c>
      <c r="B23" s="1524"/>
      <c r="C23" s="1492" t="s">
        <v>564</v>
      </c>
      <c r="D23" s="1493"/>
      <c r="E23" s="1493"/>
      <c r="F23" s="1493"/>
      <c r="G23" s="1493"/>
      <c r="H23" s="1493"/>
      <c r="I23" s="1493"/>
      <c r="J23" s="1493"/>
      <c r="K23" s="1494"/>
      <c r="L23" s="1493" t="s">
        <v>998</v>
      </c>
      <c r="M23" s="1493"/>
      <c r="N23" s="1493"/>
      <c r="O23" s="1493"/>
      <c r="P23" s="1493"/>
      <c r="Q23" s="1493"/>
      <c r="R23" s="1494"/>
      <c r="S23" s="1492" t="s">
        <v>999</v>
      </c>
      <c r="T23" s="1493"/>
      <c r="U23" s="1493"/>
      <c r="V23" s="1493"/>
      <c r="W23" s="1493"/>
      <c r="X23" s="1493"/>
      <c r="Y23" s="1494"/>
    </row>
    <row r="24" spans="1:25" ht="45" customHeight="1" x14ac:dyDescent="0.25">
      <c r="A24" s="1495" t="s">
        <v>79</v>
      </c>
      <c r="B24" s="1496"/>
      <c r="C24" s="1492" t="s">
        <v>565</v>
      </c>
      <c r="D24" s="1493"/>
      <c r="E24" s="1493"/>
      <c r="F24" s="1493"/>
      <c r="G24" s="1493"/>
      <c r="H24" s="1493"/>
      <c r="I24" s="1493"/>
      <c r="J24" s="1493"/>
      <c r="K24" s="1494"/>
      <c r="L24" s="1492" t="s">
        <v>566</v>
      </c>
      <c r="M24" s="1493"/>
      <c r="N24" s="1493"/>
      <c r="O24" s="1493"/>
      <c r="P24" s="1493"/>
      <c r="Q24" s="1493"/>
      <c r="R24" s="1494"/>
      <c r="S24" s="1492" t="s">
        <v>567</v>
      </c>
      <c r="T24" s="1493"/>
      <c r="U24" s="1493"/>
      <c r="V24" s="1493"/>
      <c r="W24" s="1493"/>
      <c r="X24" s="1493"/>
      <c r="Y24" s="1494"/>
    </row>
    <row r="25" spans="1:25" ht="45" customHeight="1" x14ac:dyDescent="0.25">
      <c r="A25" s="1497" t="s">
        <v>81</v>
      </c>
      <c r="B25" s="1498"/>
      <c r="C25" s="1492" t="s">
        <v>568</v>
      </c>
      <c r="D25" s="1493"/>
      <c r="E25" s="1493"/>
      <c r="F25" s="1493"/>
      <c r="G25" s="1493"/>
      <c r="H25" s="1493"/>
      <c r="I25" s="1493"/>
      <c r="J25" s="1493"/>
      <c r="K25" s="1494"/>
      <c r="L25" s="1492" t="s">
        <v>553</v>
      </c>
      <c r="M25" s="1493"/>
      <c r="N25" s="1493"/>
      <c r="O25" s="1493"/>
      <c r="P25" s="1493"/>
      <c r="Q25" s="1493"/>
      <c r="R25" s="1494"/>
      <c r="S25" s="1492" t="s">
        <v>569</v>
      </c>
      <c r="T25" s="1493"/>
      <c r="U25" s="1493"/>
      <c r="V25" s="1493"/>
      <c r="W25" s="1493"/>
      <c r="X25" s="1493"/>
      <c r="Y25" s="1494"/>
    </row>
    <row r="26" spans="1:25" ht="45" customHeight="1" x14ac:dyDescent="0.25">
      <c r="A26" s="1497" t="s">
        <v>80</v>
      </c>
      <c r="B26" s="1498"/>
      <c r="C26" s="1492" t="s">
        <v>570</v>
      </c>
      <c r="D26" s="1493"/>
      <c r="E26" s="1493"/>
      <c r="F26" s="1493"/>
      <c r="G26" s="1493"/>
      <c r="H26" s="1493"/>
      <c r="I26" s="1493"/>
      <c r="J26" s="1493"/>
      <c r="K26" s="1494"/>
      <c r="L26" s="1492" t="s">
        <v>571</v>
      </c>
      <c r="M26" s="1493"/>
      <c r="N26" s="1493"/>
      <c r="O26" s="1493"/>
      <c r="P26" s="1493"/>
      <c r="Q26" s="1493"/>
      <c r="R26" s="1494"/>
      <c r="S26" s="1492" t="s">
        <v>572</v>
      </c>
      <c r="T26" s="1493"/>
      <c r="U26" s="1493"/>
      <c r="V26" s="1493"/>
      <c r="W26" s="1493"/>
      <c r="X26" s="1493"/>
      <c r="Y26" s="1494"/>
    </row>
    <row r="27" spans="1:25" ht="45" customHeight="1" x14ac:dyDescent="0.25">
      <c r="A27" s="1495" t="s">
        <v>341</v>
      </c>
      <c r="B27" s="1496"/>
      <c r="C27" s="1492" t="s">
        <v>573</v>
      </c>
      <c r="D27" s="1493"/>
      <c r="E27" s="1493"/>
      <c r="F27" s="1493"/>
      <c r="G27" s="1493"/>
      <c r="H27" s="1493"/>
      <c r="I27" s="1493"/>
      <c r="J27" s="1493"/>
      <c r="K27" s="1494"/>
      <c r="L27" s="1492" t="s">
        <v>574</v>
      </c>
      <c r="M27" s="1493"/>
      <c r="N27" s="1493"/>
      <c r="O27" s="1493"/>
      <c r="P27" s="1493"/>
      <c r="Q27" s="1493"/>
      <c r="R27" s="1494"/>
      <c r="S27" s="1492" t="s">
        <v>575</v>
      </c>
      <c r="T27" s="1493"/>
      <c r="U27" s="1493"/>
      <c r="V27" s="1493"/>
      <c r="W27" s="1493"/>
      <c r="X27" s="1493"/>
      <c r="Y27" s="1494"/>
    </row>
    <row r="30" spans="1:25" x14ac:dyDescent="0.25">
      <c r="D30" s="4"/>
    </row>
    <row r="32" spans="1:25" x14ac:dyDescent="0.25">
      <c r="I32" s="12"/>
      <c r="J32" s="12"/>
      <c r="K32" s="12"/>
    </row>
    <row r="33" spans="9:11" ht="15.75" x14ac:dyDescent="0.25">
      <c r="I33" s="13"/>
      <c r="J33" s="14"/>
      <c r="K33" s="5"/>
    </row>
    <row r="34" spans="9:11" x14ac:dyDescent="0.25">
      <c r="I34" s="12"/>
      <c r="J34" s="5"/>
    </row>
    <row r="35" spans="9:11" x14ac:dyDescent="0.25">
      <c r="I35" s="12"/>
    </row>
  </sheetData>
  <mergeCells count="56">
    <mergeCell ref="A27:B27"/>
    <mergeCell ref="C27:K27"/>
    <mergeCell ref="L27:R27"/>
    <mergeCell ref="S27:Y27"/>
    <mergeCell ref="A24:B24"/>
    <mergeCell ref="C24:K24"/>
    <mergeCell ref="L24:R24"/>
    <mergeCell ref="S24:Y24"/>
    <mergeCell ref="A25:B25"/>
    <mergeCell ref="C25:K25"/>
    <mergeCell ref="L25:R25"/>
    <mergeCell ref="S25:Y25"/>
    <mergeCell ref="A26:B26"/>
    <mergeCell ref="C26:K26"/>
    <mergeCell ref="L26:R26"/>
    <mergeCell ref="S26:Y26"/>
    <mergeCell ref="L5:Q5"/>
    <mergeCell ref="R5:Y5"/>
    <mergeCell ref="A1:A2"/>
    <mergeCell ref="B2:M2"/>
    <mergeCell ref="B4:J4"/>
    <mergeCell ref="L4:Q4"/>
    <mergeCell ref="R4:Y4"/>
    <mergeCell ref="B11:J11"/>
    <mergeCell ref="L11:Q11"/>
    <mergeCell ref="R11:Y11"/>
    <mergeCell ref="B6:J6"/>
    <mergeCell ref="L6:Q6"/>
    <mergeCell ref="R6:Y6"/>
    <mergeCell ref="L7:Q7"/>
    <mergeCell ref="R7:Y7"/>
    <mergeCell ref="B8:J8"/>
    <mergeCell ref="L8:Q8"/>
    <mergeCell ref="R8:Y8"/>
    <mergeCell ref="L9:Q9"/>
    <mergeCell ref="R9:Y9"/>
    <mergeCell ref="B10:J10"/>
    <mergeCell ref="L10:Q10"/>
    <mergeCell ref="R10:Y10"/>
    <mergeCell ref="A13:M14"/>
    <mergeCell ref="N13:Y14"/>
    <mergeCell ref="A16:M17"/>
    <mergeCell ref="N16:Y17"/>
    <mergeCell ref="N18:Q19"/>
    <mergeCell ref="R18:U18"/>
    <mergeCell ref="V18:Y18"/>
    <mergeCell ref="R19:U19"/>
    <mergeCell ref="V19:Y19"/>
    <mergeCell ref="A21:Y21"/>
    <mergeCell ref="C22:K22"/>
    <mergeCell ref="L22:R22"/>
    <mergeCell ref="S22:Y22"/>
    <mergeCell ref="A23:B23"/>
    <mergeCell ref="C23:K23"/>
    <mergeCell ref="L23:R23"/>
    <mergeCell ref="S23:Y23"/>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Y35"/>
  <sheetViews>
    <sheetView topLeftCell="A18" zoomScale="85" zoomScaleNormal="85" workbookViewId="0">
      <selection activeCell="N35" sqref="N35"/>
    </sheetView>
  </sheetViews>
  <sheetFormatPr baseColWidth="10" defaultRowHeight="15" x14ac:dyDescent="0.25"/>
  <cols>
    <col min="1" max="1" width="7.28515625" style="284" customWidth="1"/>
    <col min="2" max="10" width="6.5703125" style="284" customWidth="1"/>
    <col min="11" max="11" width="9.140625" style="284" customWidth="1"/>
    <col min="12" max="17" width="8.28515625" style="284" customWidth="1"/>
    <col min="18" max="25" width="8.5703125" style="284" customWidth="1"/>
    <col min="26" max="31" width="4.7109375" style="284" customWidth="1"/>
    <col min="32" max="16384" width="11.42578125" style="284"/>
  </cols>
  <sheetData>
    <row r="1" spans="1:25" ht="18" customHeight="1" x14ac:dyDescent="0.25">
      <c r="A1" s="1499" t="s">
        <v>499</v>
      </c>
      <c r="B1" s="291" t="s">
        <v>42</v>
      </c>
      <c r="C1" s="292"/>
      <c r="D1" s="292"/>
      <c r="E1" s="292"/>
      <c r="F1" s="292"/>
      <c r="G1" s="292"/>
      <c r="H1" s="292"/>
      <c r="I1" s="292"/>
      <c r="J1" s="292"/>
      <c r="K1" s="292"/>
      <c r="L1" s="292"/>
      <c r="M1" s="293"/>
      <c r="N1" s="299" t="s">
        <v>381</v>
      </c>
      <c r="O1" s="294"/>
      <c r="P1" s="294"/>
      <c r="Q1" s="294"/>
      <c r="R1" s="294"/>
      <c r="S1" s="294"/>
      <c r="T1" s="294"/>
      <c r="U1" s="294"/>
      <c r="V1" s="294"/>
      <c r="W1" s="294"/>
      <c r="X1" s="294"/>
      <c r="Y1" s="295"/>
    </row>
    <row r="2" spans="1:25" ht="20.25" customHeight="1" thickBot="1" x14ac:dyDescent="0.3">
      <c r="A2" s="1500"/>
      <c r="B2" s="1501" t="str">
        <f>INDEX(Problématiques_compétences!$A$3:$D$118,QUOTIENT(MATCH(A1,Problématiques_compétences!$D$3:$D$118,0),8)*8+2,1)</f>
        <v>3) Assurer le confort dans un milieu urbain</v>
      </c>
      <c r="C2" s="1502"/>
      <c r="D2" s="1502"/>
      <c r="E2" s="1502"/>
      <c r="F2" s="1502"/>
      <c r="G2" s="1502"/>
      <c r="H2" s="1502"/>
      <c r="I2" s="1502"/>
      <c r="J2" s="1502"/>
      <c r="K2" s="1502"/>
      <c r="L2" s="1502"/>
      <c r="M2" s="1503"/>
      <c r="N2" s="296" t="str">
        <f>INDEX(Problématiques_compétences!$B$3:$D$118,MATCH(A1,Problématiques_compétences!$D$3:$D$118,0),1)</f>
        <v>comment adapter un éclairage urbain dans son contexte ?</v>
      </c>
      <c r="O2" s="297"/>
      <c r="P2" s="297"/>
      <c r="Q2" s="297"/>
      <c r="R2" s="297"/>
      <c r="S2" s="297"/>
      <c r="T2" s="297"/>
      <c r="U2" s="297"/>
      <c r="V2" s="297"/>
      <c r="W2" s="297"/>
      <c r="X2" s="297"/>
      <c r="Y2" s="298"/>
    </row>
    <row r="3" spans="1:25" ht="15.75" customHeight="1" x14ac:dyDescent="0.25">
      <c r="A3" s="291" t="s">
        <v>55</v>
      </c>
      <c r="B3" s="300"/>
      <c r="C3" s="300"/>
      <c r="D3" s="300"/>
      <c r="E3" s="301"/>
      <c r="F3" s="300"/>
      <c r="G3" s="300"/>
      <c r="H3" s="301"/>
      <c r="I3" s="300"/>
      <c r="J3" s="300"/>
      <c r="K3" s="302" t="s">
        <v>71</v>
      </c>
      <c r="L3" s="303"/>
      <c r="M3" s="303"/>
      <c r="N3" s="303"/>
      <c r="O3" s="300"/>
      <c r="P3" s="300"/>
      <c r="Q3" s="300"/>
      <c r="R3" s="304" t="s">
        <v>350</v>
      </c>
      <c r="S3" s="300"/>
      <c r="T3" s="300"/>
      <c r="U3" s="300"/>
      <c r="V3" s="300"/>
      <c r="W3" s="300"/>
      <c r="X3" s="300"/>
      <c r="Y3" s="305"/>
    </row>
    <row r="4" spans="1:25" ht="32.25" customHeight="1" x14ac:dyDescent="0.25">
      <c r="A4" s="311" t="str">
        <f t="array" aca="1" ref="A4" ca="1">IFERROR(INDEX(Problématiques_compétences!$F$2:$AK$2,SMALL(IF(INDIRECT("Problématiques_compétences!F"&amp;MATCH($A$1,Problématiques_compétences!$D$1:$D$118,0)):INDIRECT("Problématiques_compétences!AK"&amp;MATCH($A$1,Problématiques_compétences!$D$1:$D$118,0))="x",COLUMN(Problématiques_compétences!$F$1:$AK$1)-5,""),ROW()-3)),"")</f>
        <v>CT 1.1</v>
      </c>
      <c r="B4" s="1508" t="str">
        <f ca="1">INDEX(Programme!$B$4:$C$46,MATCH(A4,Programme!$B$4:$B$46,0),2)</f>
        <v xml:space="preserve">► Imaginer, synthétiser, formaliser et respecter une procédure, un protocole. </v>
      </c>
      <c r="C4" s="1508"/>
      <c r="D4" s="1508"/>
      <c r="E4" s="1508"/>
      <c r="F4" s="1508"/>
      <c r="G4" s="1508"/>
      <c r="H4" s="1508"/>
      <c r="I4" s="1508"/>
      <c r="J4" s="1508"/>
      <c r="K4" s="306" t="str">
        <f t="array" aca="1" ref="K4" ca="1">INDEX(Programme!$B$3:$G$46,MATCH($A$4,Programme!$B$3:$B$46,0),SMALL(IF(INDIRECT("Programme!D"&amp;MATCH($A$4,Programme!$B$1:$B$46,0)):INDIRECT("Programme!G"&amp;MATCH($A$4,Programme!$B$1:$B$46,0))&lt;&gt;"",COLUMN(Programme!$D$3:$G$3)-1),ROW()-3))</f>
        <v>DIC.1.3</v>
      </c>
      <c r="L4" s="1504" t="str">
        <f ca="1">IFERROR(INDEX(Programme!$I$7:$J$94,MATCH($K4,Programme!$I$7:$I$94,0),2),"")</f>
        <v xml:space="preserve">Imaginer, synthétiser et formaliser une procédure, un protocole. </v>
      </c>
      <c r="M4" s="1504"/>
      <c r="N4" s="1504"/>
      <c r="O4" s="1504"/>
      <c r="P4" s="1504"/>
      <c r="Q4" s="1505"/>
      <c r="R4" s="1511" t="str">
        <f ca="1">IFERROR(INDEX(Programme!$K$7:$L$94,MATCH($K4&amp;".1",Programme!$K$7:$K$94,0),2),"")&amp;IFERROR(INDEX(Programme!$K$7:$L$94,MATCH($K4&amp;".2",Programme!$K$7:$K$94,0),2),"")&amp;IFERROR(INDEX(Programme!$K$7:$L$94,MATCH($K4&amp;".3",Programme!$K$7:$K$94,0),2),"")&amp;IFERROR(INDEX(Programme!$K$7:$L$94,MATCH($K4&amp;".4",Programme!$K$7:$K$94,0),2),"")&amp;IFERROR(INDEX(Programme!$K$7:$L$94,MATCH($K4&amp;".5",Programme!$K$7:$K$94,0),2),"")&amp;IFERROR(INDEX(Programme!$K$7:$L$94,MATCH($K4&amp;".6",Programme!$K$7:$K$94,0),2),"")</f>
        <v>Outils numériques de présentation. Charte graphique.</v>
      </c>
      <c r="S4" s="1504"/>
      <c r="T4" s="1504"/>
      <c r="U4" s="1504"/>
      <c r="V4" s="1504"/>
      <c r="W4" s="1504"/>
      <c r="X4" s="1504"/>
      <c r="Y4" s="1512"/>
    </row>
    <row r="5" spans="1:25" ht="32.25" customHeight="1" x14ac:dyDescent="0.25">
      <c r="A5" s="307"/>
      <c r="B5" s="308"/>
      <c r="C5" s="308"/>
      <c r="D5" s="308"/>
      <c r="E5" s="309"/>
      <c r="F5" s="309"/>
      <c r="G5" s="309"/>
      <c r="H5" s="309"/>
      <c r="I5" s="309"/>
      <c r="J5" s="309"/>
      <c r="K5" s="310" t="str">
        <f t="array" aca="1" ref="K5" ca="1">IFERROR(INDEX(Programme!$B$3:$G$46,MATCH($A$4,Programme!$B$3:$B$46,0),SMALL(IF(INDIRECT("Programme!D"&amp;MATCH($A$4,Programme!$B$1:$B$46,0)):INDIRECT("Programme!G"&amp;MATCH($A$4,Programme!$B$1:$B$46,0))&lt;&gt;"",COLUMN(Programme!$D$3:$G$3)-1),ROW()-3)),"")</f>
        <v>MSOST.1.1</v>
      </c>
      <c r="L5" s="1506" t="str">
        <f ca="1">IFERROR(INDEX(Programme!$I$7:$J$94,MATCH($K5,Programme!$I$7:$I$94,0),2),"")</f>
        <v>Respecter une procédure de travail garantissant un résultat en respectant les règles de sécurité et d’utilisation des outils mis à disposition.</v>
      </c>
      <c r="M5" s="1506"/>
      <c r="N5" s="1506"/>
      <c r="O5" s="1506"/>
      <c r="P5" s="1506"/>
      <c r="Q5" s="1507"/>
      <c r="R5" s="1513" t="str">
        <f ca="1">IFERROR(INDEX(Programme!$K$7:$L$94,MATCH($K5&amp;".1",Programme!$K$7:$K$94,0),2),"")&amp;IFERROR(INDEX(Programme!$K$7:$L$94,MATCH($K5&amp;".2",Programme!$K$7:$K$94,0),2),"")&amp;IFERROR(INDEX(Programme!$K$7:$L$94,MATCH($K5&amp;".3",Programme!$K$7:$K$94,0),2),"")&amp;IFERROR(INDEX(Programme!$K$7:$L$94,MATCH($K5&amp;".4",Programme!$K$7:$K$94,0),2),"")&amp;IFERROR(INDEX(Programme!$K$7:$L$94,MATCH($K5&amp;".5",Programme!$K$7:$K$94,0),2),"")&amp;IFERROR(INDEX(Programme!$K$7:$L$94,MATCH($K5&amp;".6",Programme!$K$7:$K$94,0),2),"")</f>
        <v>Procédures, protocoles. Ergonomie.</v>
      </c>
      <c r="S5" s="1506"/>
      <c r="T5" s="1506"/>
      <c r="U5" s="1506"/>
      <c r="V5" s="1506"/>
      <c r="W5" s="1506"/>
      <c r="X5" s="1506"/>
      <c r="Y5" s="1514"/>
    </row>
    <row r="6" spans="1:25" ht="32.25" customHeight="1" x14ac:dyDescent="0.25">
      <c r="A6" s="311" t="str">
        <f t="array" aca="1" ref="A6" ca="1">IFERROR(INDEX(Problématiques_compétences!$F$2:$AK$2,SMALL(IF(INDIRECT("Problématiques_compétences!F"&amp;MATCH($A$1,Problématiques_compétences!$D$1:$D$118,0)):INDIRECT("Problématiques_compétences!AK"&amp;MATCH($A$1,Problématiques_compétences!$D$1:$D$118,0))="x",COLUMN(Problématiques_compétences!$F$1:$AK$1)-5,""),ROW()-4)),"")</f>
        <v>CS 1.8</v>
      </c>
      <c r="B6" s="1508" t="str">
        <f ca="1">IFERROR(INDEX(Programme!$B$4:$C$46,MATCH(A6,Programme!$B$4:$B$46,0),2),"")</f>
        <v>► Utiliser une modélisation pour comprendre, formaliser, partager, construire, investiguer, prouver.</v>
      </c>
      <c r="C6" s="1508"/>
      <c r="D6" s="1508"/>
      <c r="E6" s="1508"/>
      <c r="F6" s="1508"/>
      <c r="G6" s="1508"/>
      <c r="H6" s="1508"/>
      <c r="I6" s="1508"/>
      <c r="J6" s="1508"/>
      <c r="K6" s="306" t="str">
        <f t="array" aca="1" ref="K6" ca="1">IFERROR(INDEX(Programme!$B$3:$G$46,MATCH($A$6,Programme!$B$3:$B$46,0),SMALL(IF(INDIRECT("Programme!D"&amp;MATCH($A$6,Programme!$B$1:$B$46,0)):INDIRECT("Programme!G"&amp;MATCH($A$6,Programme!$B$1:$B$46,0))&lt;&gt;"",COLUMN(Programme!$D$3:$G$3)-1),ROW()-5)),"")</f>
        <v>MSOST.2.1</v>
      </c>
      <c r="L6" s="1504" t="str">
        <f ca="1">IFERROR(INDEX(Programme!$I$7:$J$94,MATCH($K6,Programme!$I$7:$I$94,0),2),"")</f>
        <v>Utiliser une modélisation pour comprendre, formaliser, partager, construire, investiguer, prouver.</v>
      </c>
      <c r="M6" s="1504"/>
      <c r="N6" s="1504"/>
      <c r="O6" s="1504"/>
      <c r="P6" s="1504"/>
      <c r="Q6" s="1505"/>
      <c r="R6" s="1511" t="str">
        <f ca="1">IFERROR(INDEX(Programme!$K$7:$L$94,MATCH($K6&amp;".1",Programme!$K$7:$K$94,0),2),"")&amp;IFERROR(INDEX(Programme!$K$7:$L$94,MATCH($K6&amp;".2",Programme!$K$7:$K$94,0),2),"")&amp;IFERROR(INDEX(Programme!$K$7:$L$94,MATCH($K6&amp;".3",Programme!$K$7:$K$94,0),2),"")&amp;IFERROR(INDEX(Programme!$K$7:$L$94,MATCH($K6&amp;".4",Programme!$K$7:$K$94,0),2),"")&amp;IFERROR(INDEX(Programme!$K$7:$L$94,MATCH($K6&amp;".5",Programme!$K$7:$K$94,0),2),"")&amp;IFERROR(INDEX(Programme!$K$7:$L$94,MATCH($K6&amp;".6",Programme!$K$7:$K$94,0),2),"")</f>
        <v xml:space="preserve">Outils de description d’un fonctionnement, d’une structure et d’un comportement. </v>
      </c>
      <c r="S6" s="1504"/>
      <c r="T6" s="1504"/>
      <c r="U6" s="1504"/>
      <c r="V6" s="1504"/>
      <c r="W6" s="1504"/>
      <c r="X6" s="1504"/>
      <c r="Y6" s="1512"/>
    </row>
    <row r="7" spans="1:25" ht="32.25" customHeight="1" x14ac:dyDescent="0.25">
      <c r="A7" s="312"/>
      <c r="B7" s="314"/>
      <c r="C7" s="314"/>
      <c r="D7" s="314"/>
      <c r="E7" s="314"/>
      <c r="F7" s="314"/>
      <c r="G7" s="314"/>
      <c r="H7" s="314"/>
      <c r="I7" s="314"/>
      <c r="J7" s="314"/>
      <c r="K7" s="310" t="str">
        <f t="array" aca="1" ref="K7" ca="1">IFERROR(INDEX(Programme!$B$3:$G$46,MATCH($A$6,Programme!$B$3:$B$46,0),SMALL(IF(INDIRECT("Programme!D"&amp;MATCH($A$6,Programme!$B$1:$B$46,0)):INDIRECT("Programme!G"&amp;MATCH($A$6,Programme!$B$1:$B$46,0))&lt;&gt;"",COLUMN(Programme!$D$3:$G$3)-1),ROW()-5)),"")</f>
        <v/>
      </c>
      <c r="L7" s="1506" t="str">
        <f ca="1">IFERROR(INDEX(Programme!$I$7:$J$94,MATCH($K7,Programme!$I$7:$I$94,0),2),"")</f>
        <v/>
      </c>
      <c r="M7" s="1506"/>
      <c r="N7" s="1506"/>
      <c r="O7" s="1506"/>
      <c r="P7" s="1506"/>
      <c r="Q7" s="1507"/>
      <c r="R7" s="1513" t="str">
        <f ca="1">IFERROR(INDEX(Programme!$K$7:$L$94,MATCH($K7&amp;".1",Programme!$K$7:$K$94,0),2),"")&amp;IFERROR(INDEX(Programme!$K$7:$L$94,MATCH($K7&amp;".2",Programme!$K$7:$K$94,0),2),"")&amp;IFERROR(INDEX(Programme!$K$7:$L$94,MATCH($K7&amp;".3",Programme!$K$7:$K$94,0),2),"")&amp;IFERROR(INDEX(Programme!$K$7:$L$94,MATCH($K7&amp;".4",Programme!$K$7:$K$94,0),2),"")&amp;IFERROR(INDEX(Programme!$K$7:$L$94,MATCH($K7&amp;".5",Programme!$K$7:$K$94,0),2),"")&amp;IFERROR(INDEX(Programme!$K$7:$L$94,MATCH($K7&amp;".6",Programme!$K$7:$K$94,0),2),"")</f>
        <v/>
      </c>
      <c r="S7" s="1506"/>
      <c r="T7" s="1506"/>
      <c r="U7" s="1506"/>
      <c r="V7" s="1506"/>
      <c r="W7" s="1506"/>
      <c r="X7" s="1506"/>
      <c r="Y7" s="1514"/>
    </row>
    <row r="8" spans="1:25" ht="32.25" customHeight="1" x14ac:dyDescent="0.25">
      <c r="A8" s="311" t="str">
        <f t="array" aca="1" ref="A8" ca="1">IFERROR(INDEX(Problématiques_compétences!$F$2:$AK$2,SMALL(IF(INDIRECT("Problématiques_compétences!F"&amp;MATCH($A$1,Problématiques_compétences!$D$1:$D$118,0)):INDIRECT("Problématiques_compétences!AK"&amp;MATCH($A$1,Problématiques_compétences!$D$1:$D$118,0))="x",COLUMN(Problématiques_compétences!$F$1:$AK$1)-5,""),ROW()-5)),"")</f>
        <v>CT 4.2</v>
      </c>
      <c r="B8" s="1508" t="str">
        <f ca="1">IFERROR(INDEX(Programme!$B$4:$C$46,MATCH(A8,Programme!$B$4:$B$46,0),2),"")</f>
        <v>► Appliquer les principes élémentaires de l’algorithmique et du codage à la résolution d’un problème simple.</v>
      </c>
      <c r="C8" s="1508"/>
      <c r="D8" s="1508"/>
      <c r="E8" s="1508"/>
      <c r="F8" s="1508"/>
      <c r="G8" s="1508"/>
      <c r="H8" s="1508"/>
      <c r="I8" s="1508"/>
      <c r="J8" s="1508"/>
      <c r="K8" s="306" t="str">
        <f t="array" aca="1" ref="K8" ca="1">IFERROR(INDEX(Programme!$B$3:$G$46,MATCH($A$8,Programme!$B$3:$B$46,0),SMALL(IF(INDIRECT("Programme!D"&amp;MATCH($A$8,Programme!$B$1:$B$46,0)):INDIRECT("Programme!G"&amp;MATCH($A$8,Programme!$B$1:$B$46,0))&lt;&gt;"",COLUMN(Programme!$D$3:$G$3)-1),ROW()-7)),"")</f>
        <v>IP.2.3</v>
      </c>
      <c r="L8" s="1504" t="str">
        <f ca="1">IFERROR(INDEX(Programme!$I$7:$J$94,MATCH($K8,Programme!$I$7:$I$94,0),2),"")</f>
        <v>Écrire un programme dans lequel des actions sont déclenchées par des événements extérieurs.</v>
      </c>
      <c r="M8" s="1504"/>
      <c r="N8" s="1504"/>
      <c r="O8" s="1504"/>
      <c r="P8" s="1504"/>
      <c r="Q8" s="1505"/>
      <c r="R8" s="1511" t="str">
        <f ca="1">IFERROR(INDEX(Programme!$K$7:$L$94,MATCH($K8&amp;".1",Programme!$K$7:$K$94,0),2),"")&amp;IFERROR(INDEX(Programme!$K$7:$L$94,MATCH($K8&amp;".2",Programme!$K$7:$K$94,0),2),"")&amp;IFERROR(INDEX(Programme!$K$7:$L$94,MATCH($K8&amp;".3",Programme!$K$7:$K$94,0),2),"")&amp;IFERROR(INDEX(Programme!$K$7:$L$94,MATCH($K8&amp;".4",Programme!$K$7:$K$94,0),2),"")&amp;IFERROR(INDEX(Programme!$K$7:$L$94,MATCH($K8&amp;".5",Programme!$K$7:$K$94,0),2),"")&amp;IFERROR(INDEX(Programme!$K$7:$L$94,MATCH($K8&amp;".6",Programme!$K$7:$K$94,0),2),"")</f>
        <v>Notions d’algorithme et de programme. Notion de variable informatique. Déclenchement d'une action par un événement, séquences d'instructions, boucles, instructions conditionnelles. Systèmes embarqués. Forme et transmission du signal. Capteur, actionneur, interface.</v>
      </c>
      <c r="S8" s="1504"/>
      <c r="T8" s="1504"/>
      <c r="U8" s="1504"/>
      <c r="V8" s="1504"/>
      <c r="W8" s="1504"/>
      <c r="X8" s="1504"/>
      <c r="Y8" s="1512"/>
    </row>
    <row r="9" spans="1:25" ht="32.25" customHeight="1" x14ac:dyDescent="0.25">
      <c r="A9" s="313"/>
      <c r="B9" s="315"/>
      <c r="C9" s="315"/>
      <c r="D9" s="315"/>
      <c r="E9" s="315"/>
      <c r="F9" s="315"/>
      <c r="G9" s="315"/>
      <c r="H9" s="315"/>
      <c r="I9" s="315"/>
      <c r="J9" s="315"/>
      <c r="K9" s="310" t="str">
        <f t="array" aca="1" ref="K9" ca="1">IFERROR(INDEX(Programme!$B$3:$G$46,MATCH($A$8,Programme!$B$3:$B$46,0),SMALL(IF(INDIRECT("Programme!D"&amp;MATCH($A$8,Programme!$B$1:$B$46,0)):INDIRECT("Programme!G"&amp;MATCH($A$8,Programme!$B$1:$B$46,0))&lt;&gt;"",COLUMN(Programme!$D$3:$G$3)-1),ROW()-7)),"")</f>
        <v/>
      </c>
      <c r="L9" s="1506" t="str">
        <f ca="1">IFERROR(INDEX(Programme!$I$7:$J$94,MATCH($K9,Programme!$I$7:$I$94,0),2),"")</f>
        <v/>
      </c>
      <c r="M9" s="1506"/>
      <c r="N9" s="1506"/>
      <c r="O9" s="1506"/>
      <c r="P9" s="1506"/>
      <c r="Q9" s="1507"/>
      <c r="R9" s="1513" t="str">
        <f ca="1">IFERROR(INDEX(Programme!$K$7:$L$94,MATCH($K9&amp;".1",Programme!$K$7:$K$94,0),2),"")&amp;IFERROR(INDEX(Programme!$K$7:$L$94,MATCH($K9&amp;".2",Programme!$K$7:$K$94,0),2),"")&amp;IFERROR(INDEX(Programme!$K$7:$L$94,MATCH($K9&amp;".3",Programme!$K$7:$K$94,0),2),"")&amp;IFERROR(INDEX(Programme!$K$7:$L$94,MATCH($K9&amp;".4",Programme!$K$7:$K$94,0),2),"")&amp;IFERROR(INDEX(Programme!$K$7:$L$94,MATCH($K9&amp;".5",Programme!$K$7:$K$94,0),2),"")&amp;IFERROR(INDEX(Programme!$K$7:$L$94,MATCH($K9&amp;".6",Programme!$K$7:$K$94,0),2),"")</f>
        <v/>
      </c>
      <c r="S9" s="1506"/>
      <c r="T9" s="1506"/>
      <c r="U9" s="1506"/>
      <c r="V9" s="1506"/>
      <c r="W9" s="1506"/>
      <c r="X9" s="1506"/>
      <c r="Y9" s="1514"/>
    </row>
    <row r="10" spans="1:25" ht="32.25" customHeight="1" x14ac:dyDescent="0.25">
      <c r="A10" s="311" t="str">
        <f t="array" aca="1" ref="A10" ca="1">IFERROR(INDEX(Problématiques_compétences!$F$2:$AK$2,SMALL(IF(INDIRECT("Problématiques_compétences!F"&amp;MATCH($A$1,Problématiques_compétences!$D$1:$D$118,0)):INDIRECT("Problématiques_compétences!AK"&amp;MATCH($A$1,Problématiques_compétences!$D$1:$D$118,0))="x",COLUMN(Problématiques_compétences!$F$1:$AK$1)-5,""),ROW()-6)),"")</f>
        <v>CT 5.1</v>
      </c>
      <c r="B10" s="1508" t="str">
        <f ca="1">IFERROR(INDEX(Programme!$B$4:$C$46,MATCH(A10,Programme!$B$4:$B$46,0),2),"")</f>
        <v>► Simuler numériquement la structure et/ou le comportement d’un objet.</v>
      </c>
      <c r="C10" s="1508"/>
      <c r="D10" s="1508"/>
      <c r="E10" s="1508"/>
      <c r="F10" s="1508"/>
      <c r="G10" s="1508"/>
      <c r="H10" s="1508"/>
      <c r="I10" s="1508"/>
      <c r="J10" s="1508"/>
      <c r="K10" s="306" t="str">
        <f t="array" aca="1" ref="K10" ca="1">IFERROR(INDEX(Programme!$B$3:$G$46,MATCH($A$10,Programme!$B$3:$B$46,0),SMALL(IF(INDIRECT("Programme!D"&amp;MATCH($A$10,Programme!$B$1:$B$46,0)):INDIRECT("Programme!G"&amp;MATCH($A$10,Programme!$B$1:$B$46,0))&lt;&gt;"",COLUMN(Programme!$D$3:$G$3)-1),ROW()-9)),"")</f>
        <v>MSOST.2.2</v>
      </c>
      <c r="L10" s="1504" t="str">
        <f ca="1">IFERROR(INDEX(Programme!$I$7:$J$94,MATCH($K10,Programme!$I$7:$I$94,0),2),"")</f>
        <v>Simuler numériquement la structure et/ou le comportement d’un objet. Interpréter le comportement de l’objet technique et le communiquer en argumentant.</v>
      </c>
      <c r="M10" s="1504"/>
      <c r="N10" s="1504"/>
      <c r="O10" s="1504"/>
      <c r="P10" s="1504"/>
      <c r="Q10" s="1505"/>
      <c r="R10" s="1511" t="str">
        <f ca="1">IFERROR(INDEX(Programme!$K$7:$L$94,MATCH($K10&amp;".1",Programme!$K$7:$K$94,0),2),"")&amp;IFERROR(INDEX(Programme!$K$7:$L$94,MATCH($K10&amp;".2",Programme!$K$7:$K$94,0),2),"")&amp;IFERROR(INDEX(Programme!$K$7:$L$94,MATCH($K10&amp;".3",Programme!$K$7:$K$94,0),2),"")&amp;IFERROR(INDEX(Programme!$K$7:$L$94,MATCH($K10&amp;".4",Programme!$K$7:$K$94,0),2),"")&amp;IFERROR(INDEX(Programme!$K$7:$L$94,MATCH($K10&amp;".5",Programme!$K$7:$K$94,0),2),"")&amp;IFERROR(INDEX(Programme!$K$7:$L$94,MATCH($K10&amp;".6",Programme!$K$7:$K$94,0),2),"")</f>
        <v>Notions d’écarts entre les attentes fixées par le cahier des charges et les résultats de la simulation.</v>
      </c>
      <c r="S10" s="1504"/>
      <c r="T10" s="1504"/>
      <c r="U10" s="1504"/>
      <c r="V10" s="1504"/>
      <c r="W10" s="1504"/>
      <c r="X10" s="1504"/>
      <c r="Y10" s="1512"/>
    </row>
    <row r="11" spans="1:25" ht="32.25" customHeight="1" thickBot="1" x14ac:dyDescent="0.3">
      <c r="A11" s="311"/>
      <c r="B11" s="1508"/>
      <c r="C11" s="1508"/>
      <c r="D11" s="1508"/>
      <c r="E11" s="1508"/>
      <c r="F11" s="1508"/>
      <c r="G11" s="1508"/>
      <c r="H11" s="1508"/>
      <c r="I11" s="1508"/>
      <c r="J11" s="1508"/>
      <c r="K11" s="306" t="str">
        <f t="array" aca="1" ref="K11" ca="1">IFERROR(INDEX(Programme!$B$3:$G$46,MATCH($A$10,Programme!$B$3:$B$46,0),SMALL(IF(INDIRECT("Programme!D"&amp;MATCH($A$10,Programme!$B$1:$B$46,0)):INDIRECT("Programme!G"&amp;MATCH($A$10,Programme!$B$1:$B$46,0))&lt;&gt;"",COLUMN(Programme!$D$3:$G$3)-1),ROW()-9)),"")</f>
        <v/>
      </c>
      <c r="L11" s="1504" t="str">
        <f ca="1">IFERROR(INDEX(Programme!$I$7:$J$94,MATCH($K11,Programme!$I$7:$I$94,0),2),"")</f>
        <v/>
      </c>
      <c r="M11" s="1504"/>
      <c r="N11" s="1509"/>
      <c r="O11" s="1509"/>
      <c r="P11" s="1509"/>
      <c r="Q11" s="1510"/>
      <c r="R11" s="1511" t="str">
        <f ca="1">IFERROR(INDEX(Programme!$K$7:$L$94,MATCH($K11&amp;".1",Programme!$K$7:$K$94,0),2),"")&amp;IFERROR(INDEX(Programme!$K$7:$L$94,MATCH($K11&amp;".2",Programme!$K$7:$K$94,0),2),"")&amp;IFERROR(INDEX(Programme!$K$7:$L$94,MATCH($K11&amp;".3",Programme!$K$7:$K$94,0),2),"")&amp;IFERROR(INDEX(Programme!$K$7:$L$94,MATCH($K11&amp;".4",Programme!$K$7:$K$94,0),2),"")&amp;IFERROR(INDEX(Programme!$K$7:$L$94,MATCH($K11&amp;".5",Programme!$K$7:$K$94,0),2),"")&amp;IFERROR(INDEX(Programme!$K$7:$L$94,MATCH($K11&amp;".6",Programme!$K$7:$K$94,0),2),"")</f>
        <v/>
      </c>
      <c r="S11" s="1504"/>
      <c r="T11" s="1504"/>
      <c r="U11" s="1504"/>
      <c r="V11" s="1504"/>
      <c r="W11" s="1504"/>
      <c r="X11" s="1504"/>
      <c r="Y11" s="1512"/>
    </row>
    <row r="12" spans="1:25" ht="16.5" customHeight="1" x14ac:dyDescent="0.25">
      <c r="A12" s="774" t="s">
        <v>70</v>
      </c>
      <c r="B12" s="775"/>
      <c r="C12" s="775"/>
      <c r="D12" s="775"/>
      <c r="E12" s="775"/>
      <c r="F12" s="775"/>
      <c r="G12" s="775"/>
      <c r="H12" s="775"/>
      <c r="I12" s="775"/>
      <c r="J12" s="775"/>
      <c r="K12" s="776"/>
      <c r="L12" s="777"/>
      <c r="M12" s="778"/>
      <c r="N12" s="779" t="s">
        <v>72</v>
      </c>
      <c r="O12" s="780"/>
      <c r="P12" s="780"/>
      <c r="Q12" s="780"/>
      <c r="R12" s="780"/>
      <c r="S12" s="780"/>
      <c r="T12" s="780"/>
      <c r="U12" s="780"/>
      <c r="V12" s="780"/>
      <c r="W12" s="780"/>
      <c r="X12" s="780"/>
      <c r="Y12" s="781"/>
    </row>
    <row r="13" spans="1:25" ht="30.75" customHeight="1" x14ac:dyDescent="0.25">
      <c r="A13" s="1531" t="s">
        <v>860</v>
      </c>
      <c r="B13" s="1532"/>
      <c r="C13" s="1532"/>
      <c r="D13" s="1532"/>
      <c r="E13" s="1532"/>
      <c r="F13" s="1532"/>
      <c r="G13" s="1532"/>
      <c r="H13" s="1532"/>
      <c r="I13" s="1532"/>
      <c r="J13" s="1532"/>
      <c r="K13" s="1532"/>
      <c r="L13" s="1532"/>
      <c r="M13" s="1533"/>
      <c r="N13" s="1525" t="s">
        <v>861</v>
      </c>
      <c r="O13" s="1526"/>
      <c r="P13" s="1526"/>
      <c r="Q13" s="1526"/>
      <c r="R13" s="1526"/>
      <c r="S13" s="1526"/>
      <c r="T13" s="1526"/>
      <c r="U13" s="1526"/>
      <c r="V13" s="1526"/>
      <c r="W13" s="1526"/>
      <c r="X13" s="1526"/>
      <c r="Y13" s="1527"/>
    </row>
    <row r="14" spans="1:25" ht="103.5" customHeight="1" x14ac:dyDescent="0.25">
      <c r="A14" s="1534"/>
      <c r="B14" s="1535"/>
      <c r="C14" s="1535"/>
      <c r="D14" s="1535"/>
      <c r="E14" s="1535"/>
      <c r="F14" s="1535"/>
      <c r="G14" s="1535"/>
      <c r="H14" s="1535"/>
      <c r="I14" s="1535"/>
      <c r="J14" s="1535"/>
      <c r="K14" s="1535"/>
      <c r="L14" s="1535"/>
      <c r="M14" s="1536"/>
      <c r="N14" s="1538"/>
      <c r="O14" s="1539"/>
      <c r="P14" s="1539"/>
      <c r="Q14" s="1539"/>
      <c r="R14" s="1539"/>
      <c r="S14" s="1539"/>
      <c r="T14" s="1539"/>
      <c r="U14" s="1539"/>
      <c r="V14" s="1539"/>
      <c r="W14" s="1539"/>
      <c r="X14" s="1539"/>
      <c r="Y14" s="1540"/>
    </row>
    <row r="15" spans="1:25" ht="16.5" customHeight="1" x14ac:dyDescent="0.25">
      <c r="A15" s="782" t="s">
        <v>382</v>
      </c>
      <c r="B15" s="783"/>
      <c r="C15" s="784"/>
      <c r="D15" s="784"/>
      <c r="E15" s="784"/>
      <c r="F15" s="784"/>
      <c r="G15" s="784"/>
      <c r="H15" s="784"/>
      <c r="I15" s="784"/>
      <c r="J15" s="784"/>
      <c r="K15" s="785"/>
      <c r="L15" s="786"/>
      <c r="M15" s="787"/>
      <c r="N15" s="788" t="s">
        <v>383</v>
      </c>
      <c r="O15" s="789"/>
      <c r="P15" s="789"/>
      <c r="Q15" s="789"/>
      <c r="R15" s="789"/>
      <c r="S15" s="789"/>
      <c r="T15" s="789"/>
      <c r="U15" s="789"/>
      <c r="V15" s="789"/>
      <c r="W15" s="789"/>
      <c r="X15" s="789"/>
      <c r="Y15" s="790"/>
    </row>
    <row r="16" spans="1:25" ht="30" customHeight="1" x14ac:dyDescent="0.25">
      <c r="A16" s="1525" t="s">
        <v>1000</v>
      </c>
      <c r="B16" s="1526"/>
      <c r="C16" s="1526"/>
      <c r="D16" s="1526"/>
      <c r="E16" s="1526"/>
      <c r="F16" s="1526"/>
      <c r="G16" s="1526"/>
      <c r="H16" s="1526"/>
      <c r="I16" s="1526"/>
      <c r="J16" s="1526"/>
      <c r="K16" s="1526"/>
      <c r="L16" s="1526"/>
      <c r="M16" s="1527"/>
      <c r="N16" s="1525"/>
      <c r="O16" s="1526"/>
      <c r="P16" s="1526"/>
      <c r="Q16" s="1526"/>
      <c r="R16" s="1526"/>
      <c r="S16" s="1526"/>
      <c r="T16" s="1526"/>
      <c r="U16" s="1526"/>
      <c r="V16" s="1526"/>
      <c r="W16" s="1526"/>
      <c r="X16" s="1526"/>
      <c r="Y16" s="1527"/>
    </row>
    <row r="17" spans="1:25" ht="30" customHeight="1" thickBot="1" x14ac:dyDescent="0.3">
      <c r="A17" s="1528"/>
      <c r="B17" s="1529"/>
      <c r="C17" s="1529"/>
      <c r="D17" s="1529"/>
      <c r="E17" s="1529"/>
      <c r="F17" s="1529"/>
      <c r="G17" s="1529"/>
      <c r="H17" s="1529"/>
      <c r="I17" s="1529"/>
      <c r="J17" s="1529"/>
      <c r="K17" s="1529"/>
      <c r="L17" s="1529"/>
      <c r="M17" s="1530"/>
      <c r="N17" s="1528"/>
      <c r="O17" s="1529"/>
      <c r="P17" s="1529"/>
      <c r="Q17" s="1529"/>
      <c r="R17" s="1529"/>
      <c r="S17" s="1529"/>
      <c r="T17" s="1529"/>
      <c r="U17" s="1529"/>
      <c r="V17" s="1529"/>
      <c r="W17" s="1529"/>
      <c r="X17" s="1529"/>
      <c r="Y17" s="1530"/>
    </row>
    <row r="18" spans="1:25" ht="16.5" customHeight="1" x14ac:dyDescent="0.25">
      <c r="A18" s="791" t="s">
        <v>73</v>
      </c>
      <c r="B18" s="780"/>
      <c r="C18" s="780"/>
      <c r="D18" s="780"/>
      <c r="E18" s="780"/>
      <c r="F18" s="780"/>
      <c r="G18" s="780" t="s">
        <v>862</v>
      </c>
      <c r="H18" s="780"/>
      <c r="I18" s="780"/>
      <c r="J18" s="780"/>
      <c r="K18" s="779"/>
      <c r="L18" s="777"/>
      <c r="M18" s="792"/>
      <c r="N18" s="1520" t="s">
        <v>1001</v>
      </c>
      <c r="O18" s="1521"/>
      <c r="P18" s="1521"/>
      <c r="Q18" s="1521"/>
      <c r="R18" s="1543" t="s">
        <v>1002</v>
      </c>
      <c r="S18" s="1543"/>
      <c r="T18" s="1543"/>
      <c r="U18" s="1543"/>
      <c r="V18" s="1543" t="s">
        <v>863</v>
      </c>
      <c r="W18" s="1543"/>
      <c r="X18" s="1543"/>
      <c r="Y18" s="1544"/>
    </row>
    <row r="19" spans="1:25" ht="49.5" customHeight="1" thickBot="1" x14ac:dyDescent="0.3">
      <c r="A19" s="798" t="s">
        <v>473</v>
      </c>
      <c r="B19" s="793"/>
      <c r="C19" s="793"/>
      <c r="D19" s="793"/>
      <c r="E19" s="793"/>
      <c r="F19" s="1545" t="s">
        <v>1003</v>
      </c>
      <c r="G19" s="1545"/>
      <c r="H19" s="1545"/>
      <c r="I19" s="1545"/>
      <c r="J19" s="1545"/>
      <c r="K19" s="1545"/>
      <c r="L19" s="1545"/>
      <c r="M19" s="1546"/>
      <c r="N19" s="1522"/>
      <c r="O19" s="1523"/>
      <c r="P19" s="1523"/>
      <c r="Q19" s="1523"/>
      <c r="R19" s="1545"/>
      <c r="S19" s="1545"/>
      <c r="T19" s="1545"/>
      <c r="U19" s="1545"/>
      <c r="V19" s="1545"/>
      <c r="W19" s="1545"/>
      <c r="X19" s="1545"/>
      <c r="Y19" s="1546"/>
    </row>
    <row r="20" spans="1:25" x14ac:dyDescent="0.25">
      <c r="A20" s="794"/>
      <c r="B20" s="789"/>
      <c r="C20" s="789"/>
      <c r="D20" s="789"/>
      <c r="E20" s="789"/>
      <c r="F20" s="789"/>
      <c r="G20" s="789"/>
      <c r="H20" s="785"/>
      <c r="I20" s="785"/>
      <c r="J20" s="785"/>
      <c r="K20" s="795"/>
      <c r="L20" s="795"/>
      <c r="M20" s="795"/>
      <c r="N20" s="795"/>
      <c r="O20" s="796"/>
      <c r="P20" s="796"/>
      <c r="Q20" s="796"/>
      <c r="R20" s="796"/>
      <c r="S20" s="796"/>
      <c r="T20" s="796"/>
      <c r="U20" s="796"/>
      <c r="V20" s="796"/>
      <c r="W20" s="796"/>
      <c r="X20" s="796"/>
      <c r="Y20" s="796"/>
    </row>
    <row r="21" spans="1:25" ht="15.75" x14ac:dyDescent="0.25">
      <c r="A21" s="1537" t="s">
        <v>74</v>
      </c>
      <c r="B21" s="1537"/>
      <c r="C21" s="1537"/>
      <c r="D21" s="1537"/>
      <c r="E21" s="1537"/>
      <c r="F21" s="1537"/>
      <c r="G21" s="1537"/>
      <c r="H21" s="1537"/>
      <c r="I21" s="1537"/>
      <c r="J21" s="1537"/>
      <c r="K21" s="1537"/>
      <c r="L21" s="1537"/>
      <c r="M21" s="1537"/>
      <c r="N21" s="1537"/>
      <c r="O21" s="1537"/>
      <c r="P21" s="1537"/>
      <c r="Q21" s="1537"/>
      <c r="R21" s="1537"/>
      <c r="S21" s="1537"/>
      <c r="T21" s="1537"/>
      <c r="U21" s="1537"/>
      <c r="V21" s="1537"/>
      <c r="W21" s="1537"/>
      <c r="X21" s="1537"/>
      <c r="Y21" s="1537"/>
    </row>
    <row r="22" spans="1:25" x14ac:dyDescent="0.25">
      <c r="A22" s="797"/>
      <c r="B22" s="773"/>
      <c r="C22" s="1517" t="s">
        <v>75</v>
      </c>
      <c r="D22" s="1515"/>
      <c r="E22" s="1515"/>
      <c r="F22" s="1515"/>
      <c r="G22" s="1515"/>
      <c r="H22" s="1515"/>
      <c r="I22" s="1515"/>
      <c r="J22" s="1515"/>
      <c r="K22" s="1516"/>
      <c r="L22" s="1515" t="s">
        <v>76</v>
      </c>
      <c r="M22" s="1515"/>
      <c r="N22" s="1515"/>
      <c r="O22" s="1515"/>
      <c r="P22" s="1515"/>
      <c r="Q22" s="1515"/>
      <c r="R22" s="1516"/>
      <c r="S22" s="1517" t="s">
        <v>77</v>
      </c>
      <c r="T22" s="1515"/>
      <c r="U22" s="1515"/>
      <c r="V22" s="1515"/>
      <c r="W22" s="1515"/>
      <c r="X22" s="1515"/>
      <c r="Y22" s="1516"/>
    </row>
    <row r="23" spans="1:25" ht="33.75" customHeight="1" x14ac:dyDescent="0.25">
      <c r="A23" s="1497" t="s">
        <v>78</v>
      </c>
      <c r="B23" s="1524"/>
      <c r="C23" s="1492" t="s">
        <v>1004</v>
      </c>
      <c r="D23" s="1493"/>
      <c r="E23" s="1493"/>
      <c r="F23" s="1493"/>
      <c r="G23" s="1493"/>
      <c r="H23" s="1493"/>
      <c r="I23" s="1493"/>
      <c r="J23" s="1493"/>
      <c r="K23" s="1494"/>
      <c r="L23" s="1493" t="s">
        <v>864</v>
      </c>
      <c r="M23" s="1493"/>
      <c r="N23" s="1493"/>
      <c r="O23" s="1493"/>
      <c r="P23" s="1493"/>
      <c r="Q23" s="1493"/>
      <c r="R23" s="1494"/>
      <c r="S23" s="1492" t="s">
        <v>865</v>
      </c>
      <c r="T23" s="1493"/>
      <c r="U23" s="1493"/>
      <c r="V23" s="1493"/>
      <c r="W23" s="1493"/>
      <c r="X23" s="1493"/>
      <c r="Y23" s="1494"/>
    </row>
    <row r="24" spans="1:25" ht="159.75" customHeight="1" x14ac:dyDescent="0.25">
      <c r="A24" s="1495" t="s">
        <v>79</v>
      </c>
      <c r="B24" s="1496"/>
      <c r="C24" s="1492" t="s">
        <v>866</v>
      </c>
      <c r="D24" s="1493"/>
      <c r="E24" s="1493"/>
      <c r="F24" s="1493"/>
      <c r="G24" s="1493"/>
      <c r="H24" s="1493"/>
      <c r="I24" s="1493"/>
      <c r="J24" s="1493"/>
      <c r="K24" s="1494"/>
      <c r="L24" s="1492" t="s">
        <v>867</v>
      </c>
      <c r="M24" s="1493"/>
      <c r="N24" s="1493"/>
      <c r="O24" s="1493"/>
      <c r="P24" s="1493"/>
      <c r="Q24" s="1493"/>
      <c r="R24" s="1494"/>
      <c r="S24" s="1492" t="s">
        <v>868</v>
      </c>
      <c r="T24" s="1493"/>
      <c r="U24" s="1493"/>
      <c r="V24" s="1493"/>
      <c r="W24" s="1493"/>
      <c r="X24" s="1493"/>
      <c r="Y24" s="1494"/>
    </row>
    <row r="25" spans="1:25" ht="45" customHeight="1" x14ac:dyDescent="0.25">
      <c r="A25" s="1497" t="s">
        <v>81</v>
      </c>
      <c r="B25" s="1498"/>
      <c r="C25" s="1492" t="s">
        <v>1005</v>
      </c>
      <c r="D25" s="1493"/>
      <c r="E25" s="1493"/>
      <c r="F25" s="1493"/>
      <c r="G25" s="1493"/>
      <c r="H25" s="1493"/>
      <c r="I25" s="1493"/>
      <c r="J25" s="1493"/>
      <c r="K25" s="1494"/>
      <c r="L25" s="1492" t="s">
        <v>1006</v>
      </c>
      <c r="M25" s="1493"/>
      <c r="N25" s="1493"/>
      <c r="O25" s="1493"/>
      <c r="P25" s="1493"/>
      <c r="Q25" s="1493"/>
      <c r="R25" s="1494"/>
      <c r="S25" s="1492" t="s">
        <v>1007</v>
      </c>
      <c r="T25" s="1493"/>
      <c r="U25" s="1493"/>
      <c r="V25" s="1493"/>
      <c r="W25" s="1493"/>
      <c r="X25" s="1493"/>
      <c r="Y25" s="1494"/>
    </row>
    <row r="26" spans="1:25" ht="114.75" customHeight="1" x14ac:dyDescent="0.25">
      <c r="A26" s="1497" t="s">
        <v>80</v>
      </c>
      <c r="B26" s="1498"/>
      <c r="C26" s="1492" t="s">
        <v>869</v>
      </c>
      <c r="D26" s="1493"/>
      <c r="E26" s="1493"/>
      <c r="F26" s="1493"/>
      <c r="G26" s="1493"/>
      <c r="H26" s="1493"/>
      <c r="I26" s="1493"/>
      <c r="J26" s="1493"/>
      <c r="K26" s="1494"/>
      <c r="L26" s="1492" t="s">
        <v>1008</v>
      </c>
      <c r="M26" s="1493"/>
      <c r="N26" s="1493"/>
      <c r="O26" s="1493"/>
      <c r="P26" s="1493"/>
      <c r="Q26" s="1493"/>
      <c r="R26" s="1494"/>
      <c r="S26" s="1492" t="s">
        <v>1009</v>
      </c>
      <c r="T26" s="1493"/>
      <c r="U26" s="1493"/>
      <c r="V26" s="1493"/>
      <c r="W26" s="1493"/>
      <c r="X26" s="1493"/>
      <c r="Y26" s="1494"/>
    </row>
    <row r="27" spans="1:25" ht="45" customHeight="1" x14ac:dyDescent="0.25">
      <c r="A27" s="1495" t="s">
        <v>341</v>
      </c>
      <c r="B27" s="1496"/>
      <c r="C27" s="1492" t="s">
        <v>870</v>
      </c>
      <c r="D27" s="1493"/>
      <c r="E27" s="1493"/>
      <c r="F27" s="1493"/>
      <c r="G27" s="1493"/>
      <c r="H27" s="1493"/>
      <c r="I27" s="1493"/>
      <c r="J27" s="1493"/>
      <c r="K27" s="1494"/>
      <c r="L27" s="1492" t="s">
        <v>1010</v>
      </c>
      <c r="M27" s="1493"/>
      <c r="N27" s="1493"/>
      <c r="O27" s="1493"/>
      <c r="P27" s="1493"/>
      <c r="Q27" s="1493"/>
      <c r="R27" s="1494"/>
      <c r="S27" s="1492" t="s">
        <v>1011</v>
      </c>
      <c r="T27" s="1493"/>
      <c r="U27" s="1493"/>
      <c r="V27" s="1493"/>
      <c r="W27" s="1493"/>
      <c r="X27" s="1493"/>
      <c r="Y27" s="1494"/>
    </row>
    <row r="30" spans="1:25" x14ac:dyDescent="0.25">
      <c r="D30" s="4"/>
    </row>
    <row r="32" spans="1:25" x14ac:dyDescent="0.25">
      <c r="I32" s="12"/>
      <c r="J32" s="12"/>
      <c r="K32" s="12"/>
    </row>
    <row r="33" spans="9:11" ht="15.75" x14ac:dyDescent="0.25">
      <c r="I33" s="13"/>
      <c r="J33" s="14"/>
      <c r="K33" s="5"/>
    </row>
    <row r="34" spans="9:11" x14ac:dyDescent="0.25">
      <c r="I34" s="12"/>
      <c r="J34" s="5"/>
    </row>
    <row r="35" spans="9:11" x14ac:dyDescent="0.25">
      <c r="I35" s="12"/>
    </row>
  </sheetData>
  <mergeCells count="55">
    <mergeCell ref="B6:J6"/>
    <mergeCell ref="L6:Q6"/>
    <mergeCell ref="R6:Y6"/>
    <mergeCell ref="L7:Q7"/>
    <mergeCell ref="L5:Q5"/>
    <mergeCell ref="R5:Y5"/>
    <mergeCell ref="R7:Y7"/>
    <mergeCell ref="A1:A2"/>
    <mergeCell ref="B2:M2"/>
    <mergeCell ref="B4:J4"/>
    <mergeCell ref="L4:Q4"/>
    <mergeCell ref="R4:Y4"/>
    <mergeCell ref="B8:J8"/>
    <mergeCell ref="L8:Q8"/>
    <mergeCell ref="R8:Y8"/>
    <mergeCell ref="L9:Q9"/>
    <mergeCell ref="R9:Y9"/>
    <mergeCell ref="B10:J10"/>
    <mergeCell ref="L10:Q10"/>
    <mergeCell ref="R10:Y10"/>
    <mergeCell ref="B11:J11"/>
    <mergeCell ref="L11:Q11"/>
    <mergeCell ref="R11:Y11"/>
    <mergeCell ref="A13:M14"/>
    <mergeCell ref="N13:Y14"/>
    <mergeCell ref="A16:M17"/>
    <mergeCell ref="N16:Y17"/>
    <mergeCell ref="N18:Q19"/>
    <mergeCell ref="F19:M19"/>
    <mergeCell ref="R18:U19"/>
    <mergeCell ref="V18:Y19"/>
    <mergeCell ref="A21:Y21"/>
    <mergeCell ref="C22:K22"/>
    <mergeCell ref="L22:R22"/>
    <mergeCell ref="S22:Y22"/>
    <mergeCell ref="A23:B23"/>
    <mergeCell ref="C23:K23"/>
    <mergeCell ref="L23:R23"/>
    <mergeCell ref="S23:Y23"/>
    <mergeCell ref="A24:B24"/>
    <mergeCell ref="C24:K24"/>
    <mergeCell ref="L24:R24"/>
    <mergeCell ref="S24:Y24"/>
    <mergeCell ref="A25:B25"/>
    <mergeCell ref="C25:K25"/>
    <mergeCell ref="L25:R25"/>
    <mergeCell ref="S25:Y25"/>
    <mergeCell ref="A26:B26"/>
    <mergeCell ref="C26:K26"/>
    <mergeCell ref="L26:R26"/>
    <mergeCell ref="S26:Y26"/>
    <mergeCell ref="A27:B27"/>
    <mergeCell ref="C27:K27"/>
    <mergeCell ref="L27:R27"/>
    <mergeCell ref="S27:Y27"/>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Y35"/>
  <sheetViews>
    <sheetView topLeftCell="A13" zoomScale="85" zoomScaleNormal="85" workbookViewId="0">
      <selection activeCell="K18" sqref="K18"/>
    </sheetView>
  </sheetViews>
  <sheetFormatPr baseColWidth="10" defaultRowHeight="15" x14ac:dyDescent="0.25"/>
  <cols>
    <col min="1" max="1" width="7.28515625" style="284" customWidth="1"/>
    <col min="2" max="10" width="6.5703125" style="284" customWidth="1"/>
    <col min="11" max="11" width="9.140625" style="284" customWidth="1"/>
    <col min="12" max="17" width="8.28515625" style="284" customWidth="1"/>
    <col min="18" max="25" width="8.5703125" style="284" customWidth="1"/>
    <col min="26" max="31" width="4.7109375" style="284" customWidth="1"/>
    <col min="32" max="16384" width="11.42578125" style="284"/>
  </cols>
  <sheetData>
    <row r="1" spans="1:25" ht="18" customHeight="1" x14ac:dyDescent="0.25">
      <c r="A1" s="1499" t="s">
        <v>485</v>
      </c>
      <c r="B1" s="291" t="s">
        <v>42</v>
      </c>
      <c r="C1" s="292"/>
      <c r="D1" s="292"/>
      <c r="E1" s="292"/>
      <c r="F1" s="292"/>
      <c r="G1" s="292"/>
      <c r="H1" s="292"/>
      <c r="I1" s="292"/>
      <c r="J1" s="292"/>
      <c r="K1" s="292"/>
      <c r="L1" s="292"/>
      <c r="M1" s="293"/>
      <c r="N1" s="299" t="s">
        <v>381</v>
      </c>
      <c r="O1" s="294"/>
      <c r="P1" s="294"/>
      <c r="Q1" s="294"/>
      <c r="R1" s="294"/>
      <c r="S1" s="294"/>
      <c r="T1" s="294"/>
      <c r="U1" s="294"/>
      <c r="V1" s="294"/>
      <c r="W1" s="294"/>
      <c r="X1" s="294"/>
      <c r="Y1" s="295"/>
    </row>
    <row r="2" spans="1:25" ht="20.25" customHeight="1" thickBot="1" x14ac:dyDescent="0.3">
      <c r="A2" s="1500"/>
      <c r="B2" s="1501" t="str">
        <f>INDEX(Problématiques_compétences!$A$3:$D$118,QUOTIENT(MATCH(A1,Problématiques_compétences!$D$3:$D$118,0),8)*8+2,1)</f>
        <v>Projet 1 Aménager un jardin</v>
      </c>
      <c r="C2" s="1502"/>
      <c r="D2" s="1502"/>
      <c r="E2" s="1502"/>
      <c r="F2" s="1502"/>
      <c r="G2" s="1502"/>
      <c r="H2" s="1502"/>
      <c r="I2" s="1502"/>
      <c r="J2" s="1502"/>
      <c r="K2" s="1502"/>
      <c r="L2" s="1502"/>
      <c r="M2" s="1503"/>
      <c r="N2" s="296" t="str">
        <f>INDEX(Problématiques_compétences!$B$3:$D$118,MATCH(A1,Problématiques_compétences!$D$3:$D$118,0),1)</f>
        <v>Recherches de solutions</v>
      </c>
      <c r="O2" s="297"/>
      <c r="P2" s="297"/>
      <c r="Q2" s="297"/>
      <c r="R2" s="297"/>
      <c r="S2" s="297"/>
      <c r="T2" s="297"/>
      <c r="U2" s="297"/>
      <c r="V2" s="297"/>
      <c r="W2" s="297"/>
      <c r="X2" s="297"/>
      <c r="Y2" s="298"/>
    </row>
    <row r="3" spans="1:25" ht="15.75" customHeight="1" x14ac:dyDescent="0.25">
      <c r="A3" s="291" t="s">
        <v>55</v>
      </c>
      <c r="B3" s="300"/>
      <c r="C3" s="300"/>
      <c r="D3" s="300"/>
      <c r="E3" s="301"/>
      <c r="F3" s="300"/>
      <c r="G3" s="300"/>
      <c r="H3" s="301"/>
      <c r="I3" s="300"/>
      <c r="J3" s="300"/>
      <c r="K3" s="302" t="s">
        <v>71</v>
      </c>
      <c r="L3" s="303"/>
      <c r="M3" s="303"/>
      <c r="N3" s="303"/>
      <c r="O3" s="300"/>
      <c r="P3" s="300"/>
      <c r="Q3" s="300"/>
      <c r="R3" s="304" t="s">
        <v>350</v>
      </c>
      <c r="S3" s="300"/>
      <c r="T3" s="300"/>
      <c r="U3" s="300"/>
      <c r="V3" s="300"/>
      <c r="W3" s="300"/>
      <c r="X3" s="300"/>
      <c r="Y3" s="305"/>
    </row>
    <row r="4" spans="1:25" ht="32.25" customHeight="1" x14ac:dyDescent="0.25">
      <c r="A4" s="311" t="str">
        <f t="array" aca="1" ref="A4" ca="1">IFERROR(INDEX(Problématiques_compétences!$F$2:$AK$2,SMALL(IF(INDIRECT("Problématiques_compétences!F"&amp;MATCH($A$1,Problématiques_compétences!$D$1:$D$118,0)):INDIRECT("Problématiques_compétences!AK"&amp;MATCH($A$1,Problématiques_compétences!$D$1:$D$118,0))="x",COLUMN(Problématiques_compétences!$F$1:$AK$1)-5,""),ROW()-3)),"")</f>
        <v>CT 1.4</v>
      </c>
      <c r="B4" s="1508" t="str">
        <f ca="1">INDEX(Programme!$B$4:$C$46,MATCH(A4,Programme!$B$4:$B$46,0),2)</f>
        <v>► Participer à l’organisation et au déroulement de projets.</v>
      </c>
      <c r="C4" s="1508"/>
      <c r="D4" s="1508"/>
      <c r="E4" s="1508"/>
      <c r="F4" s="1508"/>
      <c r="G4" s="1508"/>
      <c r="H4" s="1508"/>
      <c r="I4" s="1508"/>
      <c r="J4" s="1508"/>
      <c r="K4" s="306" t="str">
        <f t="array" aca="1" ref="K4" ca="1">INDEX(Programme!$B$3:$G$46,MATCH($A$4,Programme!$B$3:$B$46,0),SMALL(IF(INDIRECT("Programme!D"&amp;MATCH($A$4,Programme!$B$1:$B$46,0)):INDIRECT("Programme!G"&amp;MATCH($A$4,Programme!$B$1:$B$46,0))&lt;&gt;"",COLUMN(Programme!$D$3:$G$3)-1),ROW()-3))</f>
        <v>DIC.1.4</v>
      </c>
      <c r="L4" s="1504" t="str">
        <f ca="1">IFERROR(INDEX(Programme!$I$7:$J$94,MATCH($K4,Programme!$I$7:$I$94,0),2),"")</f>
        <v>Participer à l’organisation de projets, la définition des rôles, la planification (se projeter et anticiper) et aux revues de projet.</v>
      </c>
      <c r="M4" s="1504"/>
      <c r="N4" s="1504"/>
      <c r="O4" s="1504"/>
      <c r="P4" s="1504"/>
      <c r="Q4" s="1505"/>
      <c r="R4" s="1511" t="str">
        <f ca="1">IFERROR(INDEX(Programme!$K$7:$L$94,MATCH($K4&amp;".1",Programme!$K$7:$K$94,0),2),"")&amp;IFERROR(INDEX(Programme!$K$7:$L$94,MATCH($K4&amp;".2",Programme!$K$7:$K$94,0),2),"")&amp;IFERROR(INDEX(Programme!$K$7:$L$94,MATCH($K4&amp;".3",Programme!$K$7:$K$94,0),2),"")&amp;IFERROR(INDEX(Programme!$K$7:$L$94,MATCH($K4&amp;".4",Programme!$K$7:$K$94,0),2),"")&amp;IFERROR(INDEX(Programme!$K$7:$L$94,MATCH($K4&amp;".5",Programme!$K$7:$K$94,0),2),"")&amp;IFERROR(INDEX(Programme!$K$7:$L$94,MATCH($K4&amp;".6",Programme!$K$7:$K$94,0),2),"")</f>
        <v>Organisation d’un groupe de projet, rôle des participants, planning, revue de projets.</v>
      </c>
      <c r="S4" s="1504"/>
      <c r="T4" s="1504"/>
      <c r="U4" s="1504"/>
      <c r="V4" s="1504"/>
      <c r="W4" s="1504"/>
      <c r="X4" s="1504"/>
      <c r="Y4" s="1512"/>
    </row>
    <row r="5" spans="1:25" ht="32.25" customHeight="1" x14ac:dyDescent="0.25">
      <c r="A5" s="307"/>
      <c r="B5" s="308"/>
      <c r="C5" s="308"/>
      <c r="D5" s="308"/>
      <c r="E5" s="309"/>
      <c r="F5" s="309"/>
      <c r="G5" s="309"/>
      <c r="H5" s="309"/>
      <c r="I5" s="309"/>
      <c r="J5" s="309"/>
      <c r="K5" s="310" t="str">
        <f t="array" aca="1" ref="K5" ca="1">IFERROR(INDEX(Programme!$B$3:$G$46,MATCH($A$4,Programme!$B$3:$B$46,0),SMALL(IF(INDIRECT("Programme!D"&amp;MATCH($A$4,Programme!$B$1:$B$46,0)):INDIRECT("Programme!G"&amp;MATCH($A$4,Programme!$B$1:$B$46,0))&lt;&gt;"",COLUMN(Programme!$D$3:$G$3)-1),ROW()-3)),"")</f>
        <v/>
      </c>
      <c r="L5" s="1506" t="str">
        <f ca="1">IFERROR(INDEX(Programme!$I$7:$J$94,MATCH($K5,Programme!$I$7:$I$94,0),2),"")</f>
        <v/>
      </c>
      <c r="M5" s="1506"/>
      <c r="N5" s="1506"/>
      <c r="O5" s="1506"/>
      <c r="P5" s="1506"/>
      <c r="Q5" s="1507"/>
      <c r="R5" s="1513" t="str">
        <f ca="1">IFERROR(INDEX(Programme!$K$7:$L$94,MATCH($K5&amp;".1",Programme!$K$7:$K$94,0),2),"")&amp;IFERROR(INDEX(Programme!$K$7:$L$94,MATCH($K5&amp;".2",Programme!$K$7:$K$94,0),2),"")&amp;IFERROR(INDEX(Programme!$K$7:$L$94,MATCH($K5&amp;".3",Programme!$K$7:$K$94,0),2),"")&amp;IFERROR(INDEX(Programme!$K$7:$L$94,MATCH($K5&amp;".4",Programme!$K$7:$K$94,0),2),"")&amp;IFERROR(INDEX(Programme!$K$7:$L$94,MATCH($K5&amp;".5",Programme!$K$7:$K$94,0),2),"")&amp;IFERROR(INDEX(Programme!$K$7:$L$94,MATCH($K5&amp;".6",Programme!$K$7:$K$94,0),2),"")</f>
        <v/>
      </c>
      <c r="S5" s="1506"/>
      <c r="T5" s="1506"/>
      <c r="U5" s="1506"/>
      <c r="V5" s="1506"/>
      <c r="W5" s="1506"/>
      <c r="X5" s="1506"/>
      <c r="Y5" s="1514"/>
    </row>
    <row r="6" spans="1:25" ht="32.25" customHeight="1" x14ac:dyDescent="0.25">
      <c r="A6" s="311" t="str">
        <f t="array" aca="1" ref="A6" ca="1">IFERROR(INDEX(Problématiques_compétences!$F$2:$AK$2,SMALL(IF(INDIRECT("Problématiques_compétences!F"&amp;MATCH($A$1,Problématiques_compétences!$D$1:$D$118,0)):INDIRECT("Problématiques_compétences!AK"&amp;MATCH($A$1,Problématiques_compétences!$D$1:$D$118,0))="x",COLUMN(Problématiques_compétences!$F$1:$AK$1)-5,""),ROW()-4)),"")</f>
        <v>CS 1.5</v>
      </c>
      <c r="B6" s="1508" t="str">
        <f ca="1">IFERROR(INDEX(Programme!$B$4:$C$46,MATCH(A6,Programme!$B$4:$B$46,0),2),"")</f>
        <v>► Respecter une procédure de travail garantissant un résultat en respectant les règles de sécurité et d’utilisation des outils mis à disposition.</v>
      </c>
      <c r="C6" s="1508"/>
      <c r="D6" s="1508"/>
      <c r="E6" s="1508"/>
      <c r="F6" s="1508"/>
      <c r="G6" s="1508"/>
      <c r="H6" s="1508"/>
      <c r="I6" s="1508"/>
      <c r="J6" s="1508"/>
      <c r="K6" s="306" t="str">
        <f t="array" aca="1" ref="K6" ca="1">IFERROR(INDEX(Programme!$B$3:$G$46,MATCH($A$6,Programme!$B$3:$B$46,0),SMALL(IF(INDIRECT("Programme!D"&amp;MATCH($A$6,Programme!$B$1:$B$46,0)):INDIRECT("Programme!G"&amp;MATCH($A$6,Programme!$B$1:$B$46,0))&lt;&gt;"",COLUMN(Programme!$D$3:$G$3)-1),ROW()-5)),"")</f>
        <v>MSOST.1.1</v>
      </c>
      <c r="L6" s="1504" t="str">
        <f ca="1">IFERROR(INDEX(Programme!$I$7:$J$94,MATCH($K6,Programme!$I$7:$I$94,0),2),"")</f>
        <v>Respecter une procédure de travail garantissant un résultat en respectant les règles de sécurité et d’utilisation des outils mis à disposition.</v>
      </c>
      <c r="M6" s="1504"/>
      <c r="N6" s="1504"/>
      <c r="O6" s="1504"/>
      <c r="P6" s="1504"/>
      <c r="Q6" s="1505"/>
      <c r="R6" s="1511" t="str">
        <f ca="1">IFERROR(INDEX(Programme!$K$7:$L$94,MATCH($K6&amp;".1",Programme!$K$7:$K$94,0),2),"")&amp;IFERROR(INDEX(Programme!$K$7:$L$94,MATCH($K6&amp;".2",Programme!$K$7:$K$94,0),2),"")&amp;IFERROR(INDEX(Programme!$K$7:$L$94,MATCH($K6&amp;".3",Programme!$K$7:$K$94,0),2),"")&amp;IFERROR(INDEX(Programme!$K$7:$L$94,MATCH($K6&amp;".4",Programme!$K$7:$K$94,0),2),"")&amp;IFERROR(INDEX(Programme!$K$7:$L$94,MATCH($K6&amp;".5",Programme!$K$7:$K$94,0),2),"")&amp;IFERROR(INDEX(Programme!$K$7:$L$94,MATCH($K6&amp;".6",Programme!$K$7:$K$94,0),2),"")</f>
        <v>Procédures, protocoles. Ergonomie.</v>
      </c>
      <c r="S6" s="1504"/>
      <c r="T6" s="1504"/>
      <c r="U6" s="1504"/>
      <c r="V6" s="1504"/>
      <c r="W6" s="1504"/>
      <c r="X6" s="1504"/>
      <c r="Y6" s="1512"/>
    </row>
    <row r="7" spans="1:25" ht="32.25" customHeight="1" x14ac:dyDescent="0.25">
      <c r="A7" s="312"/>
      <c r="B7" s="314"/>
      <c r="C7" s="314"/>
      <c r="D7" s="314"/>
      <c r="E7" s="314"/>
      <c r="F7" s="314"/>
      <c r="G7" s="314"/>
      <c r="H7" s="314"/>
      <c r="I7" s="314"/>
      <c r="J7" s="314"/>
      <c r="K7" s="310" t="str">
        <f t="array" aca="1" ref="K7" ca="1">IFERROR(INDEX(Programme!$B$3:$G$46,MATCH($A$6,Programme!$B$3:$B$46,0),SMALL(IF(INDIRECT("Programme!D"&amp;MATCH($A$6,Programme!$B$1:$B$46,0)):INDIRECT("Programme!G"&amp;MATCH($A$6,Programme!$B$1:$B$46,0))&lt;&gt;"",COLUMN(Programme!$D$3:$G$3)-1),ROW()-5)),"")</f>
        <v/>
      </c>
      <c r="L7" s="1506" t="str">
        <f ca="1">IFERROR(INDEX(Programme!$I$7:$J$94,MATCH($K7,Programme!$I$7:$I$94,0),2),"")</f>
        <v/>
      </c>
      <c r="M7" s="1506"/>
      <c r="N7" s="1506"/>
      <c r="O7" s="1506"/>
      <c r="P7" s="1506"/>
      <c r="Q7" s="1507"/>
      <c r="R7" s="1513" t="str">
        <f ca="1">IFERROR(INDEX(Programme!$K$7:$L$94,MATCH($K7&amp;".1",Programme!$K$7:$K$94,0),2),"")&amp;IFERROR(INDEX(Programme!$K$7:$L$94,MATCH($K7&amp;".2",Programme!$K$7:$K$94,0),2),"")&amp;IFERROR(INDEX(Programme!$K$7:$L$94,MATCH($K7&amp;".3",Programme!$K$7:$K$94,0),2),"")&amp;IFERROR(INDEX(Programme!$K$7:$L$94,MATCH($K7&amp;".4",Programme!$K$7:$K$94,0),2),"")&amp;IFERROR(INDEX(Programme!$K$7:$L$94,MATCH($K7&amp;".5",Programme!$K$7:$K$94,0),2),"")&amp;IFERROR(INDEX(Programme!$K$7:$L$94,MATCH($K7&amp;".6",Programme!$K$7:$K$94,0),2),"")</f>
        <v/>
      </c>
      <c r="S7" s="1506"/>
      <c r="T7" s="1506"/>
      <c r="U7" s="1506"/>
      <c r="V7" s="1506"/>
      <c r="W7" s="1506"/>
      <c r="X7" s="1506"/>
      <c r="Y7" s="1514"/>
    </row>
    <row r="8" spans="1:25" ht="32.25" customHeight="1" x14ac:dyDescent="0.25">
      <c r="A8" s="311" t="str">
        <f t="array" aca="1" ref="A8" ca="1">IFERROR(INDEX(Problématiques_compétences!$F$2:$AK$2,SMALL(IF(INDIRECT("Problématiques_compétences!F"&amp;MATCH($A$1,Problématiques_compétences!$D$1:$D$118,0)):INDIRECT("Problématiques_compétences!AK"&amp;MATCH($A$1,Problématiques_compétences!$D$1:$D$118,0))="x",COLUMN(Problématiques_compétences!$F$1:$AK$1)-5,""),ROW()-5)),"")</f>
        <v>CT 2.5</v>
      </c>
      <c r="B8" s="1508" t="str">
        <f ca="1">IFERROR(INDEX(Programme!$B$4:$C$46,MATCH(A8,Programme!$B$4:$B$46,0),2),"")</f>
        <v>► Imaginer des solutions en réponse au besoin.</v>
      </c>
      <c r="C8" s="1508"/>
      <c r="D8" s="1508"/>
      <c r="E8" s="1508"/>
      <c r="F8" s="1508"/>
      <c r="G8" s="1508"/>
      <c r="H8" s="1508"/>
      <c r="I8" s="1508"/>
      <c r="J8" s="1508"/>
      <c r="K8" s="306" t="str">
        <f t="array" aca="1" ref="K8" ca="1">IFERROR(INDEX(Programme!$B$3:$G$46,MATCH($A$8,Programme!$B$3:$B$46,0),SMALL(IF(INDIRECT("Programme!D"&amp;MATCH($A$8,Programme!$B$1:$B$46,0)):INDIRECT("Programme!G"&amp;MATCH($A$8,Programme!$B$1:$B$46,0))&lt;&gt;"",COLUMN(Programme!$D$3:$G$3)-1),ROW()-7)),"")</f>
        <v>DIC.1.5</v>
      </c>
      <c r="L8" s="1504" t="str">
        <f ca="1">IFERROR(INDEX(Programme!$I$7:$J$94,MATCH($K8,Programme!$I$7:$I$94,0),2),"")</f>
        <v>Imaginer des solutions pour produire des objets et des éléments de programmes informatiques en réponse au besoin.</v>
      </c>
      <c r="M8" s="1504"/>
      <c r="N8" s="1504"/>
      <c r="O8" s="1504"/>
      <c r="P8" s="1504"/>
      <c r="Q8" s="1505"/>
      <c r="R8" s="1511" t="str">
        <f ca="1">IFERROR(INDEX(Programme!$K$7:$L$94,MATCH($K8&amp;".1",Programme!$K$7:$K$94,0),2),"")&amp;IFERROR(INDEX(Programme!$K$7:$L$94,MATCH($K8&amp;".2",Programme!$K$7:$K$94,0),2),"")&amp;IFERROR(INDEX(Programme!$K$7:$L$94,MATCH($K8&amp;".3",Programme!$K$7:$K$94,0),2),"")&amp;IFERROR(INDEX(Programme!$K$7:$L$94,MATCH($K8&amp;".4",Programme!$K$7:$K$94,0),2),"")&amp;IFERROR(INDEX(Programme!$K$7:$L$94,MATCH($K8&amp;".5",Programme!$K$7:$K$94,0),2),"")&amp;IFERROR(INDEX(Programme!$K$7:$L$94,MATCH($K8&amp;".6",Programme!$K$7:$K$94,0),2),"")</f>
        <v>Design. Innovation et créativité. Veille. Représentation de solutions (croquis, schémas, algorithmes). Réalité augmentée. Objets connectés.</v>
      </c>
      <c r="S8" s="1504"/>
      <c r="T8" s="1504"/>
      <c r="U8" s="1504"/>
      <c r="V8" s="1504"/>
      <c r="W8" s="1504"/>
      <c r="X8" s="1504"/>
      <c r="Y8" s="1512"/>
    </row>
    <row r="9" spans="1:25" ht="32.25" customHeight="1" x14ac:dyDescent="0.25">
      <c r="A9" s="313"/>
      <c r="B9" s="315"/>
      <c r="C9" s="315"/>
      <c r="D9" s="315"/>
      <c r="E9" s="315"/>
      <c r="F9" s="315"/>
      <c r="G9" s="315"/>
      <c r="H9" s="315"/>
      <c r="I9" s="315"/>
      <c r="J9" s="315"/>
      <c r="K9" s="310" t="str">
        <f t="array" aca="1" ref="K9" ca="1">IFERROR(INDEX(Programme!$B$3:$G$46,MATCH($A$8,Programme!$B$3:$B$46,0),SMALL(IF(INDIRECT("Programme!D"&amp;MATCH($A$8,Programme!$B$1:$B$46,0)):INDIRECT("Programme!G"&amp;MATCH($A$8,Programme!$B$1:$B$46,0))&lt;&gt;"",COLUMN(Programme!$D$3:$G$3)-1),ROW()-7)),"")</f>
        <v/>
      </c>
      <c r="L9" s="1506" t="str">
        <f ca="1">IFERROR(INDEX(Programme!$I$7:$J$94,MATCH($K9,Programme!$I$7:$I$94,0),2),"")</f>
        <v/>
      </c>
      <c r="M9" s="1506"/>
      <c r="N9" s="1506"/>
      <c r="O9" s="1506"/>
      <c r="P9" s="1506"/>
      <c r="Q9" s="1507"/>
      <c r="R9" s="1513" t="str">
        <f ca="1">IFERROR(INDEX(Programme!$K$7:$L$94,MATCH($K9&amp;".1",Programme!$K$7:$K$94,0),2),"")&amp;IFERROR(INDEX(Programme!$K$7:$L$94,MATCH($K9&amp;".2",Programme!$K$7:$K$94,0),2),"")&amp;IFERROR(INDEX(Programme!$K$7:$L$94,MATCH($K9&amp;".3",Programme!$K$7:$K$94,0),2),"")&amp;IFERROR(INDEX(Programme!$K$7:$L$94,MATCH($K9&amp;".4",Programme!$K$7:$K$94,0),2),"")&amp;IFERROR(INDEX(Programme!$K$7:$L$94,MATCH($K9&amp;".5",Programme!$K$7:$K$94,0),2),"")&amp;IFERROR(INDEX(Programme!$K$7:$L$94,MATCH($K9&amp;".6",Programme!$K$7:$K$94,0),2),"")</f>
        <v/>
      </c>
      <c r="S9" s="1506"/>
      <c r="T9" s="1506"/>
      <c r="U9" s="1506"/>
      <c r="V9" s="1506"/>
      <c r="W9" s="1506"/>
      <c r="X9" s="1506"/>
      <c r="Y9" s="1514"/>
    </row>
    <row r="10" spans="1:25" ht="32.25" customHeight="1" x14ac:dyDescent="0.25">
      <c r="A10" s="311" t="str">
        <f t="array" aca="1" ref="A10" ca="1">IFERROR(INDEX(Problématiques_compétences!$F$2:$AK$2,SMALL(IF(INDIRECT("Problématiques_compétences!F"&amp;MATCH($A$1,Problématiques_compétences!$D$1:$D$118,0)):INDIRECT("Problématiques_compétences!AK"&amp;MATCH($A$1,Problématiques_compétences!$D$1:$D$118,0))="x",COLUMN(Problématiques_compétences!$F$1:$AK$1)-5,""),ROW()-6)),"")</f>
        <v>CT 6.2</v>
      </c>
      <c r="B10" s="1508" t="str">
        <f ca="1">IFERROR(INDEX(Programme!$B$4:$C$46,MATCH(A10,Programme!$B$4:$B$46,0),2),"")</f>
        <v>► Analyser l’impact environnemental d’un objet et de ses constituants.</v>
      </c>
      <c r="C10" s="1508"/>
      <c r="D10" s="1508"/>
      <c r="E10" s="1508"/>
      <c r="F10" s="1508"/>
      <c r="G10" s="1508"/>
      <c r="H10" s="1508"/>
      <c r="I10" s="1508"/>
      <c r="J10" s="1508"/>
      <c r="K10" s="306" t="str">
        <f t="array" aca="1" ref="K10" ca="1">IFERROR(INDEX(Programme!$B$3:$G$46,MATCH($A$10,Programme!$B$3:$B$46,0),SMALL(IF(INDIRECT("Programme!D"&amp;MATCH($A$10,Programme!$B$1:$B$46,0)):INDIRECT("Programme!G"&amp;MATCH($A$10,Programme!$B$1:$B$46,0))&lt;&gt;"",COLUMN(Programme!$D$3:$G$3)-1),ROW()-9)),"")</f>
        <v>OTSCIS.1.2</v>
      </c>
      <c r="L10" s="1504" t="str">
        <f ca="1">IFERROR(INDEX(Programme!$I$7:$J$94,MATCH($K10,Programme!$I$7:$I$94,0),2),"")</f>
        <v xml:space="preserve">Relier les évolutions technologiques aux inventions et innovations qui marquent des ruptures dans les solutions techniques. </v>
      </c>
      <c r="M10" s="1504"/>
      <c r="N10" s="1504"/>
      <c r="O10" s="1504"/>
      <c r="P10" s="1504"/>
      <c r="Q10" s="1505"/>
      <c r="R10" s="1511" t="str">
        <f ca="1">IFERROR(INDEX(Programme!$K$7:$L$94,MATCH($K10&amp;".1",Programme!$K$7:$K$94,0),2),"")&amp;IFERROR(INDEX(Programme!$K$7:$L$94,MATCH($K10&amp;".2",Programme!$K$7:$K$94,0),2),"")&amp;IFERROR(INDEX(Programme!$K$7:$L$94,MATCH($K10&amp;".3",Programme!$K$7:$K$94,0),2),"")&amp;IFERROR(INDEX(Programme!$K$7:$L$94,MATCH($K10&amp;".4",Programme!$K$7:$K$94,0),2),"")&amp;IFERROR(INDEX(Programme!$K$7:$L$94,MATCH($K10&amp;".5",Programme!$K$7:$K$94,0),2),"")&amp;IFERROR(INDEX(Programme!$K$7:$L$94,MATCH($K10&amp;".6",Programme!$K$7:$K$94,0),2),"")</f>
        <v/>
      </c>
      <c r="S10" s="1504"/>
      <c r="T10" s="1504"/>
      <c r="U10" s="1504"/>
      <c r="V10" s="1504"/>
      <c r="W10" s="1504"/>
      <c r="X10" s="1504"/>
      <c r="Y10" s="1512"/>
    </row>
    <row r="11" spans="1:25" ht="32.25" customHeight="1" thickBot="1" x14ac:dyDescent="0.3">
      <c r="A11" s="311"/>
      <c r="B11" s="1508"/>
      <c r="C11" s="1508"/>
      <c r="D11" s="1508"/>
      <c r="E11" s="1508"/>
      <c r="F11" s="1508"/>
      <c r="G11" s="1508"/>
      <c r="H11" s="1508"/>
      <c r="I11" s="1508"/>
      <c r="J11" s="1508"/>
      <c r="K11" s="306" t="str">
        <f t="array" aca="1" ref="K11" ca="1">IFERROR(INDEX(Programme!$B$3:$G$46,MATCH($A$10,Programme!$B$3:$B$46,0),SMALL(IF(INDIRECT("Programme!D"&amp;MATCH($A$10,Programme!$B$1:$B$46,0)):INDIRECT("Programme!G"&amp;MATCH($A$10,Programme!$B$1:$B$46,0))&lt;&gt;"",COLUMN(Programme!$D$3:$G$3)-1),ROW()-9)),"")</f>
        <v/>
      </c>
      <c r="L11" s="1504" t="str">
        <f ca="1">IFERROR(INDEX(Programme!$I$7:$J$94,MATCH($K11,Programme!$I$7:$I$94,0),2),"")</f>
        <v/>
      </c>
      <c r="M11" s="1504"/>
      <c r="N11" s="1509"/>
      <c r="O11" s="1509"/>
      <c r="P11" s="1509"/>
      <c r="Q11" s="1510"/>
      <c r="R11" s="1511" t="str">
        <f ca="1">IFERROR(INDEX(Programme!$K$7:$L$94,MATCH($K11&amp;".1",Programme!$K$7:$K$94,0),2),"")&amp;IFERROR(INDEX(Programme!$K$7:$L$94,MATCH($K11&amp;".2",Programme!$K$7:$K$94,0),2),"")&amp;IFERROR(INDEX(Programme!$K$7:$L$94,MATCH($K11&amp;".3",Programme!$K$7:$K$94,0),2),"")&amp;IFERROR(INDEX(Programme!$K$7:$L$94,MATCH($K11&amp;".4",Programme!$K$7:$K$94,0),2),"")&amp;IFERROR(INDEX(Programme!$K$7:$L$94,MATCH($K11&amp;".5",Programme!$K$7:$K$94,0),2),"")&amp;IFERROR(INDEX(Programme!$K$7:$L$94,MATCH($K11&amp;".6",Programme!$K$7:$K$94,0),2),"")</f>
        <v/>
      </c>
      <c r="S11" s="1504"/>
      <c r="T11" s="1504"/>
      <c r="U11" s="1504"/>
      <c r="V11" s="1504"/>
      <c r="W11" s="1504"/>
      <c r="X11" s="1504"/>
      <c r="Y11" s="1512"/>
    </row>
    <row r="12" spans="1:25" ht="16.5" customHeight="1" x14ac:dyDescent="0.25">
      <c r="A12" s="800" t="s">
        <v>70</v>
      </c>
      <c r="B12" s="801"/>
      <c r="C12" s="801"/>
      <c r="D12" s="801"/>
      <c r="E12" s="801"/>
      <c r="F12" s="801"/>
      <c r="G12" s="801"/>
      <c r="H12" s="801"/>
      <c r="I12" s="801"/>
      <c r="J12" s="801"/>
      <c r="K12" s="802"/>
      <c r="L12" s="803"/>
      <c r="M12" s="804"/>
      <c r="N12" s="805" t="s">
        <v>72</v>
      </c>
      <c r="O12" s="806"/>
      <c r="P12" s="806"/>
      <c r="Q12" s="806"/>
      <c r="R12" s="806"/>
      <c r="S12" s="806"/>
      <c r="T12" s="806"/>
      <c r="U12" s="806"/>
      <c r="V12" s="806"/>
      <c r="W12" s="806"/>
      <c r="X12" s="806"/>
      <c r="Y12" s="807"/>
    </row>
    <row r="13" spans="1:25" ht="30.75" customHeight="1" x14ac:dyDescent="0.25">
      <c r="A13" s="1531" t="s">
        <v>638</v>
      </c>
      <c r="B13" s="1532"/>
      <c r="C13" s="1532"/>
      <c r="D13" s="1532"/>
      <c r="E13" s="1532"/>
      <c r="F13" s="1532"/>
      <c r="G13" s="1532"/>
      <c r="H13" s="1532"/>
      <c r="I13" s="1532"/>
      <c r="J13" s="1532"/>
      <c r="K13" s="1532"/>
      <c r="L13" s="1532"/>
      <c r="M13" s="1533"/>
      <c r="N13" s="1525" t="s">
        <v>639</v>
      </c>
      <c r="O13" s="1526"/>
      <c r="P13" s="1526"/>
      <c r="Q13" s="1526"/>
      <c r="R13" s="1526"/>
      <c r="S13" s="1526"/>
      <c r="T13" s="1526"/>
      <c r="U13" s="1526"/>
      <c r="V13" s="1526"/>
      <c r="W13" s="1526"/>
      <c r="X13" s="1526"/>
      <c r="Y13" s="1527"/>
    </row>
    <row r="14" spans="1:25" ht="30.75" customHeight="1" x14ac:dyDescent="0.25">
      <c r="A14" s="1534"/>
      <c r="B14" s="1535"/>
      <c r="C14" s="1535"/>
      <c r="D14" s="1535"/>
      <c r="E14" s="1535"/>
      <c r="F14" s="1535"/>
      <c r="G14" s="1535"/>
      <c r="H14" s="1535"/>
      <c r="I14" s="1535"/>
      <c r="J14" s="1535"/>
      <c r="K14" s="1535"/>
      <c r="L14" s="1535"/>
      <c r="M14" s="1536"/>
      <c r="N14" s="1538"/>
      <c r="O14" s="1539"/>
      <c r="P14" s="1539"/>
      <c r="Q14" s="1539"/>
      <c r="R14" s="1539"/>
      <c r="S14" s="1539"/>
      <c r="T14" s="1539"/>
      <c r="U14" s="1539"/>
      <c r="V14" s="1539"/>
      <c r="W14" s="1539"/>
      <c r="X14" s="1539"/>
      <c r="Y14" s="1540"/>
    </row>
    <row r="15" spans="1:25" ht="16.5" customHeight="1" x14ac:dyDescent="0.25">
      <c r="A15" s="808" t="s">
        <v>382</v>
      </c>
      <c r="B15" s="809"/>
      <c r="C15" s="810"/>
      <c r="D15" s="810"/>
      <c r="E15" s="810"/>
      <c r="F15" s="810"/>
      <c r="G15" s="810"/>
      <c r="H15" s="810"/>
      <c r="I15" s="810"/>
      <c r="J15" s="810"/>
      <c r="K15" s="811"/>
      <c r="L15" s="812"/>
      <c r="M15" s="813"/>
      <c r="N15" s="814" t="s">
        <v>383</v>
      </c>
      <c r="O15" s="815"/>
      <c r="P15" s="815"/>
      <c r="Q15" s="815"/>
      <c r="R15" s="815"/>
      <c r="S15" s="815"/>
      <c r="T15" s="815"/>
      <c r="U15" s="815"/>
      <c r="V15" s="815"/>
      <c r="W15" s="815"/>
      <c r="X15" s="815"/>
      <c r="Y15" s="816"/>
    </row>
    <row r="16" spans="1:25" ht="30" customHeight="1" x14ac:dyDescent="0.25">
      <c r="A16" s="1525" t="s">
        <v>640</v>
      </c>
      <c r="B16" s="1526"/>
      <c r="C16" s="1526"/>
      <c r="D16" s="1526"/>
      <c r="E16" s="1526"/>
      <c r="F16" s="1526"/>
      <c r="G16" s="1526"/>
      <c r="H16" s="1526"/>
      <c r="I16" s="1526"/>
      <c r="J16" s="1526"/>
      <c r="K16" s="1526"/>
      <c r="L16" s="1526"/>
      <c r="M16" s="1527"/>
      <c r="N16" s="1525" t="s">
        <v>641</v>
      </c>
      <c r="O16" s="1526"/>
      <c r="P16" s="1526"/>
      <c r="Q16" s="1526"/>
      <c r="R16" s="1526"/>
      <c r="S16" s="1526"/>
      <c r="T16" s="1526"/>
      <c r="U16" s="1526"/>
      <c r="V16" s="1526"/>
      <c r="W16" s="1526"/>
      <c r="X16" s="1526"/>
      <c r="Y16" s="1527"/>
    </row>
    <row r="17" spans="1:25" ht="30" customHeight="1" thickBot="1" x14ac:dyDescent="0.3">
      <c r="A17" s="1528"/>
      <c r="B17" s="1529"/>
      <c r="C17" s="1529"/>
      <c r="D17" s="1529"/>
      <c r="E17" s="1529"/>
      <c r="F17" s="1529"/>
      <c r="G17" s="1529"/>
      <c r="H17" s="1529"/>
      <c r="I17" s="1529"/>
      <c r="J17" s="1529"/>
      <c r="K17" s="1529"/>
      <c r="L17" s="1529"/>
      <c r="M17" s="1530"/>
      <c r="N17" s="1528"/>
      <c r="O17" s="1529"/>
      <c r="P17" s="1529"/>
      <c r="Q17" s="1529"/>
      <c r="R17" s="1529"/>
      <c r="S17" s="1529"/>
      <c r="T17" s="1529"/>
      <c r="U17" s="1529"/>
      <c r="V17" s="1529"/>
      <c r="W17" s="1529"/>
      <c r="X17" s="1529"/>
      <c r="Y17" s="1530"/>
    </row>
    <row r="18" spans="1:25" ht="16.5" customHeight="1" x14ac:dyDescent="0.25">
      <c r="A18" s="817" t="s">
        <v>73</v>
      </c>
      <c r="B18" s="806"/>
      <c r="C18" s="806"/>
      <c r="D18" s="806"/>
      <c r="E18" s="806"/>
      <c r="F18" s="806"/>
      <c r="G18" s="806" t="s">
        <v>642</v>
      </c>
      <c r="H18" s="806"/>
      <c r="I18" s="806"/>
      <c r="J18" s="806"/>
      <c r="K18" s="805"/>
      <c r="L18" s="803"/>
      <c r="M18" s="818"/>
      <c r="N18" s="1520" t="s">
        <v>388</v>
      </c>
      <c r="O18" s="1521"/>
      <c r="P18" s="1521"/>
      <c r="Q18" s="1521"/>
      <c r="R18" s="1541" t="s">
        <v>643</v>
      </c>
      <c r="S18" s="1541"/>
      <c r="T18" s="1541"/>
      <c r="U18" s="1541"/>
      <c r="V18" s="1541"/>
      <c r="W18" s="1541"/>
      <c r="X18" s="1541"/>
      <c r="Y18" s="1542"/>
    </row>
    <row r="19" spans="1:25" ht="21.75" customHeight="1" thickBot="1" x14ac:dyDescent="0.3">
      <c r="A19" s="827" t="s">
        <v>473</v>
      </c>
      <c r="B19" s="819"/>
      <c r="C19" s="819"/>
      <c r="D19" s="819"/>
      <c r="E19" s="819"/>
      <c r="F19" s="819"/>
      <c r="G19" s="819"/>
      <c r="H19" s="820"/>
      <c r="I19" s="820"/>
      <c r="J19" s="820"/>
      <c r="K19" s="821"/>
      <c r="L19" s="821"/>
      <c r="M19" s="822"/>
      <c r="N19" s="1522"/>
      <c r="O19" s="1523"/>
      <c r="P19" s="1523"/>
      <c r="Q19" s="1523"/>
      <c r="R19" s="1529"/>
      <c r="S19" s="1529"/>
      <c r="T19" s="1529"/>
      <c r="U19" s="1529"/>
      <c r="V19" s="1518"/>
      <c r="W19" s="1518"/>
      <c r="X19" s="1518"/>
      <c r="Y19" s="1519"/>
    </row>
    <row r="20" spans="1:25" x14ac:dyDescent="0.25">
      <c r="A20" s="823"/>
      <c r="B20" s="815"/>
      <c r="C20" s="815"/>
      <c r="D20" s="815"/>
      <c r="E20" s="815"/>
      <c r="F20" s="815"/>
      <c r="G20" s="815"/>
      <c r="H20" s="811"/>
      <c r="I20" s="811"/>
      <c r="J20" s="811"/>
      <c r="K20" s="824"/>
      <c r="L20" s="824"/>
      <c r="M20" s="824"/>
      <c r="N20" s="824"/>
      <c r="O20" s="825"/>
      <c r="P20" s="825"/>
      <c r="Q20" s="825"/>
      <c r="R20" s="825"/>
      <c r="S20" s="825"/>
      <c r="T20" s="825"/>
      <c r="U20" s="825"/>
      <c r="V20" s="825"/>
      <c r="W20" s="825"/>
      <c r="X20" s="825"/>
      <c r="Y20" s="825"/>
    </row>
    <row r="21" spans="1:25" ht="15.75" x14ac:dyDescent="0.25">
      <c r="A21" s="1537" t="s">
        <v>74</v>
      </c>
      <c r="B21" s="1537"/>
      <c r="C21" s="1537"/>
      <c r="D21" s="1537"/>
      <c r="E21" s="1537"/>
      <c r="F21" s="1537"/>
      <c r="G21" s="1537"/>
      <c r="H21" s="1537"/>
      <c r="I21" s="1537"/>
      <c r="J21" s="1537"/>
      <c r="K21" s="1537"/>
      <c r="L21" s="1537"/>
      <c r="M21" s="1537"/>
      <c r="N21" s="1537"/>
      <c r="O21" s="1537"/>
      <c r="P21" s="1537"/>
      <c r="Q21" s="1537"/>
      <c r="R21" s="1537"/>
      <c r="S21" s="1537"/>
      <c r="T21" s="1537"/>
      <c r="U21" s="1537"/>
      <c r="V21" s="1537"/>
      <c r="W21" s="1537"/>
      <c r="X21" s="1537"/>
      <c r="Y21" s="1537"/>
    </row>
    <row r="22" spans="1:25" x14ac:dyDescent="0.25">
      <c r="A22" s="826"/>
      <c r="B22" s="799"/>
      <c r="C22" s="1517" t="s">
        <v>75</v>
      </c>
      <c r="D22" s="1515"/>
      <c r="E22" s="1515"/>
      <c r="F22" s="1515"/>
      <c r="G22" s="1515"/>
      <c r="H22" s="1515"/>
      <c r="I22" s="1515"/>
      <c r="J22" s="1515"/>
      <c r="K22" s="1516"/>
      <c r="L22" s="1515" t="s">
        <v>76</v>
      </c>
      <c r="M22" s="1515"/>
      <c r="N22" s="1515"/>
      <c r="O22" s="1515"/>
      <c r="P22" s="1515"/>
      <c r="Q22" s="1515"/>
      <c r="R22" s="1516"/>
      <c r="S22" s="1517" t="s">
        <v>77</v>
      </c>
      <c r="T22" s="1515"/>
      <c r="U22" s="1515"/>
      <c r="V22" s="1515"/>
      <c r="W22" s="1515"/>
      <c r="X22" s="1515"/>
      <c r="Y22" s="1516"/>
    </row>
    <row r="23" spans="1:25" ht="33.75" customHeight="1" x14ac:dyDescent="0.25">
      <c r="A23" s="1497" t="s">
        <v>78</v>
      </c>
      <c r="B23" s="1524"/>
      <c r="C23" s="1492" t="s">
        <v>644</v>
      </c>
      <c r="D23" s="1493"/>
      <c r="E23" s="1493"/>
      <c r="F23" s="1493"/>
      <c r="G23" s="1493"/>
      <c r="H23" s="1493"/>
      <c r="I23" s="1493"/>
      <c r="J23" s="1493"/>
      <c r="K23" s="1494"/>
      <c r="L23" s="1493" t="s">
        <v>645</v>
      </c>
      <c r="M23" s="1493"/>
      <c r="N23" s="1493"/>
      <c r="O23" s="1493"/>
      <c r="P23" s="1493"/>
      <c r="Q23" s="1493"/>
      <c r="R23" s="1494"/>
      <c r="S23" s="1492" t="s">
        <v>646</v>
      </c>
      <c r="T23" s="1493"/>
      <c r="U23" s="1493"/>
      <c r="V23" s="1493"/>
      <c r="W23" s="1493"/>
      <c r="X23" s="1493"/>
      <c r="Y23" s="1494"/>
    </row>
    <row r="24" spans="1:25" ht="70.5" customHeight="1" x14ac:dyDescent="0.25">
      <c r="A24" s="1495" t="s">
        <v>79</v>
      </c>
      <c r="B24" s="1496"/>
      <c r="C24" s="1492" t="s">
        <v>1012</v>
      </c>
      <c r="D24" s="1493"/>
      <c r="E24" s="1493"/>
      <c r="F24" s="1493"/>
      <c r="G24" s="1493"/>
      <c r="H24" s="1493"/>
      <c r="I24" s="1493"/>
      <c r="J24" s="1493"/>
      <c r="K24" s="1494"/>
      <c r="L24" s="1492" t="s">
        <v>1013</v>
      </c>
      <c r="M24" s="1493"/>
      <c r="N24" s="1493"/>
      <c r="O24" s="1493"/>
      <c r="P24" s="1493"/>
      <c r="Q24" s="1493"/>
      <c r="R24" s="1494"/>
      <c r="S24" s="1492" t="s">
        <v>1014</v>
      </c>
      <c r="T24" s="1493"/>
      <c r="U24" s="1493"/>
      <c r="V24" s="1493"/>
      <c r="W24" s="1493"/>
      <c r="X24" s="1493"/>
      <c r="Y24" s="1494"/>
    </row>
    <row r="25" spans="1:25" ht="45" customHeight="1" x14ac:dyDescent="0.25">
      <c r="A25" s="1497" t="s">
        <v>81</v>
      </c>
      <c r="B25" s="1498"/>
      <c r="C25" s="1492" t="s">
        <v>1015</v>
      </c>
      <c r="D25" s="1493"/>
      <c r="E25" s="1493"/>
      <c r="F25" s="1493"/>
      <c r="G25" s="1493"/>
      <c r="H25" s="1493"/>
      <c r="I25" s="1493"/>
      <c r="J25" s="1493"/>
      <c r="K25" s="1494"/>
      <c r="L25" s="1492" t="s">
        <v>1016</v>
      </c>
      <c r="M25" s="1493"/>
      <c r="N25" s="1493"/>
      <c r="O25" s="1493"/>
      <c r="P25" s="1493"/>
      <c r="Q25" s="1493"/>
      <c r="R25" s="1494"/>
      <c r="S25" s="1492"/>
      <c r="T25" s="1493"/>
      <c r="U25" s="1493"/>
      <c r="V25" s="1493"/>
      <c r="W25" s="1493"/>
      <c r="X25" s="1493"/>
      <c r="Y25" s="1494"/>
    </row>
    <row r="26" spans="1:25" ht="45" customHeight="1" x14ac:dyDescent="0.25">
      <c r="A26" s="1497" t="s">
        <v>80</v>
      </c>
      <c r="B26" s="1498"/>
      <c r="C26" s="1492" t="s">
        <v>1017</v>
      </c>
      <c r="D26" s="1493"/>
      <c r="E26" s="1493"/>
      <c r="F26" s="1493"/>
      <c r="G26" s="1493"/>
      <c r="H26" s="1493"/>
      <c r="I26" s="1493"/>
      <c r="J26" s="1493"/>
      <c r="K26" s="1494"/>
      <c r="L26" s="1492" t="s">
        <v>1018</v>
      </c>
      <c r="M26" s="1493"/>
      <c r="N26" s="1493"/>
      <c r="O26" s="1493"/>
      <c r="P26" s="1493"/>
      <c r="Q26" s="1493"/>
      <c r="R26" s="1494"/>
      <c r="S26" s="1492" t="s">
        <v>647</v>
      </c>
      <c r="T26" s="1493"/>
      <c r="U26" s="1493"/>
      <c r="V26" s="1493"/>
      <c r="W26" s="1493"/>
      <c r="X26" s="1493"/>
      <c r="Y26" s="1494"/>
    </row>
    <row r="27" spans="1:25" ht="45" customHeight="1" x14ac:dyDescent="0.25">
      <c r="A27" s="1495" t="s">
        <v>341</v>
      </c>
      <c r="B27" s="1496"/>
      <c r="C27" s="1492" t="s">
        <v>1019</v>
      </c>
      <c r="D27" s="1493"/>
      <c r="E27" s="1493"/>
      <c r="F27" s="1493"/>
      <c r="G27" s="1493"/>
      <c r="H27" s="1493"/>
      <c r="I27" s="1493"/>
      <c r="J27" s="1493"/>
      <c r="K27" s="1494"/>
      <c r="L27" s="1492" t="s">
        <v>1020</v>
      </c>
      <c r="M27" s="1493"/>
      <c r="N27" s="1493"/>
      <c r="O27" s="1493"/>
      <c r="P27" s="1493"/>
      <c r="Q27" s="1493"/>
      <c r="R27" s="1494"/>
      <c r="S27" s="1492" t="s">
        <v>1021</v>
      </c>
      <c r="T27" s="1493"/>
      <c r="U27" s="1493"/>
      <c r="V27" s="1493"/>
      <c r="W27" s="1493"/>
      <c r="X27" s="1493"/>
      <c r="Y27" s="1494"/>
    </row>
    <row r="30" spans="1:25" x14ac:dyDescent="0.25">
      <c r="D30" s="4"/>
    </row>
    <row r="32" spans="1:25" x14ac:dyDescent="0.25">
      <c r="I32" s="12"/>
      <c r="J32" s="12"/>
      <c r="K32" s="12"/>
    </row>
    <row r="33" spans="9:11" ht="15.75" x14ac:dyDescent="0.25">
      <c r="I33" s="13"/>
      <c r="J33" s="14"/>
      <c r="K33" s="5"/>
    </row>
    <row r="34" spans="9:11" x14ac:dyDescent="0.25">
      <c r="I34" s="12"/>
      <c r="J34" s="5"/>
    </row>
    <row r="35" spans="9:11" x14ac:dyDescent="0.25">
      <c r="I35" s="12"/>
    </row>
  </sheetData>
  <mergeCells count="56">
    <mergeCell ref="B6:J6"/>
    <mergeCell ref="L6:Q6"/>
    <mergeCell ref="R6:Y6"/>
    <mergeCell ref="L7:Q7"/>
    <mergeCell ref="L5:Q5"/>
    <mergeCell ref="R5:Y5"/>
    <mergeCell ref="R7:Y7"/>
    <mergeCell ref="A1:A2"/>
    <mergeCell ref="B2:M2"/>
    <mergeCell ref="B4:J4"/>
    <mergeCell ref="L4:Q4"/>
    <mergeCell ref="R4:Y4"/>
    <mergeCell ref="B8:J8"/>
    <mergeCell ref="L8:Q8"/>
    <mergeCell ref="R8:Y8"/>
    <mergeCell ref="L9:Q9"/>
    <mergeCell ref="R9:Y9"/>
    <mergeCell ref="B10:J10"/>
    <mergeCell ref="L10:Q10"/>
    <mergeCell ref="R10:Y10"/>
    <mergeCell ref="B11:J11"/>
    <mergeCell ref="L11:Q11"/>
    <mergeCell ref="R11:Y11"/>
    <mergeCell ref="A13:M14"/>
    <mergeCell ref="N13:Y14"/>
    <mergeCell ref="A16:M17"/>
    <mergeCell ref="N16:Y17"/>
    <mergeCell ref="N18:Q19"/>
    <mergeCell ref="R18:U18"/>
    <mergeCell ref="V18:Y18"/>
    <mergeCell ref="R19:U19"/>
    <mergeCell ref="V19:Y19"/>
    <mergeCell ref="A21:Y21"/>
    <mergeCell ref="C22:K22"/>
    <mergeCell ref="L22:R22"/>
    <mergeCell ref="S22:Y22"/>
    <mergeCell ref="A23:B23"/>
    <mergeCell ref="C23:K23"/>
    <mergeCell ref="L23:R23"/>
    <mergeCell ref="S23:Y23"/>
    <mergeCell ref="A24:B24"/>
    <mergeCell ref="C24:K24"/>
    <mergeCell ref="L24:R24"/>
    <mergeCell ref="S24:Y24"/>
    <mergeCell ref="A25:B25"/>
    <mergeCell ref="C25:K25"/>
    <mergeCell ref="L25:R25"/>
    <mergeCell ref="S25:Y25"/>
    <mergeCell ref="A26:B26"/>
    <mergeCell ref="C26:K26"/>
    <mergeCell ref="L26:R26"/>
    <mergeCell ref="S26:Y26"/>
    <mergeCell ref="A27:B27"/>
    <mergeCell ref="C27:K27"/>
    <mergeCell ref="L27:R27"/>
    <mergeCell ref="S27:Y27"/>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Y35"/>
  <sheetViews>
    <sheetView topLeftCell="A13" zoomScale="85" zoomScaleNormal="85" workbookViewId="0">
      <selection activeCell="A25" sqref="A25:B25"/>
    </sheetView>
  </sheetViews>
  <sheetFormatPr baseColWidth="10" defaultRowHeight="15" x14ac:dyDescent="0.25"/>
  <cols>
    <col min="1" max="1" width="7.28515625" style="284" customWidth="1"/>
    <col min="2" max="10" width="6.5703125" style="284" customWidth="1"/>
    <col min="11" max="11" width="9.140625" style="284" customWidth="1"/>
    <col min="12" max="17" width="8.28515625" style="284" customWidth="1"/>
    <col min="18" max="25" width="8.5703125" style="284" customWidth="1"/>
    <col min="26" max="31" width="4.7109375" style="284" customWidth="1"/>
    <col min="32" max="16384" width="11.42578125" style="284"/>
  </cols>
  <sheetData>
    <row r="1" spans="1:25" ht="18" customHeight="1" x14ac:dyDescent="0.25">
      <c r="A1" s="1499" t="s">
        <v>486</v>
      </c>
      <c r="B1" s="291" t="s">
        <v>42</v>
      </c>
      <c r="C1" s="292"/>
      <c r="D1" s="292"/>
      <c r="E1" s="292"/>
      <c r="F1" s="292"/>
      <c r="G1" s="292"/>
      <c r="H1" s="292"/>
      <c r="I1" s="292"/>
      <c r="J1" s="292"/>
      <c r="K1" s="292"/>
      <c r="L1" s="292"/>
      <c r="M1" s="293"/>
      <c r="N1" s="299" t="s">
        <v>381</v>
      </c>
      <c r="O1" s="294"/>
      <c r="P1" s="294"/>
      <c r="Q1" s="294"/>
      <c r="R1" s="294"/>
      <c r="S1" s="294"/>
      <c r="T1" s="294"/>
      <c r="U1" s="294"/>
      <c r="V1" s="294"/>
      <c r="W1" s="294"/>
      <c r="X1" s="294"/>
      <c r="Y1" s="295"/>
    </row>
    <row r="2" spans="1:25" ht="20.25" customHeight="1" thickBot="1" x14ac:dyDescent="0.3">
      <c r="A2" s="1500"/>
      <c r="B2" s="1501" t="str">
        <f>INDEX(Problématiques_compétences!$A$3:$D$118,QUOTIENT(MATCH(A1,Problématiques_compétences!$D$3:$D$118,0),8)*8+2,1)</f>
        <v>Projet 1 Aménager un jardin</v>
      </c>
      <c r="C2" s="1502"/>
      <c r="D2" s="1502"/>
      <c r="E2" s="1502"/>
      <c r="F2" s="1502"/>
      <c r="G2" s="1502"/>
      <c r="H2" s="1502"/>
      <c r="I2" s="1502"/>
      <c r="J2" s="1502"/>
      <c r="K2" s="1502"/>
      <c r="L2" s="1502"/>
      <c r="M2" s="1503"/>
      <c r="N2" s="296" t="str">
        <f>INDEX(Problématiques_compétences!$B$3:$D$118,MATCH(A1,Problématiques_compétences!$D$3:$D$118,0),1)</f>
        <v>Réalisation - test et validation</v>
      </c>
      <c r="O2" s="297"/>
      <c r="P2" s="297"/>
      <c r="Q2" s="297"/>
      <c r="R2" s="297"/>
      <c r="S2" s="297"/>
      <c r="T2" s="297"/>
      <c r="U2" s="297"/>
      <c r="V2" s="297"/>
      <c r="W2" s="297"/>
      <c r="X2" s="297"/>
      <c r="Y2" s="298"/>
    </row>
    <row r="3" spans="1:25" ht="15.75" customHeight="1" x14ac:dyDescent="0.25">
      <c r="A3" s="291" t="s">
        <v>55</v>
      </c>
      <c r="B3" s="300"/>
      <c r="C3" s="300"/>
      <c r="D3" s="300"/>
      <c r="E3" s="301"/>
      <c r="F3" s="300"/>
      <c r="G3" s="300"/>
      <c r="H3" s="301"/>
      <c r="I3" s="300"/>
      <c r="J3" s="300"/>
      <c r="K3" s="302" t="s">
        <v>71</v>
      </c>
      <c r="L3" s="303"/>
      <c r="M3" s="303"/>
      <c r="N3" s="303"/>
      <c r="O3" s="300"/>
      <c r="P3" s="300"/>
      <c r="Q3" s="300"/>
      <c r="R3" s="304" t="s">
        <v>350</v>
      </c>
      <c r="S3" s="300"/>
      <c r="T3" s="300"/>
      <c r="U3" s="300"/>
      <c r="V3" s="300"/>
      <c r="W3" s="300"/>
      <c r="X3" s="300"/>
      <c r="Y3" s="305"/>
    </row>
    <row r="4" spans="1:25" ht="32.25" customHeight="1" x14ac:dyDescent="0.25">
      <c r="A4" s="311" t="str">
        <f t="array" aca="1" ref="A4" ca="1">IFERROR(INDEX(Problématiques_compétences!$F$2:$AK$2,SMALL(IF(INDIRECT("Problématiques_compétences!F"&amp;MATCH($A$1,Problématiques_compétences!$D$1:$D$118,0)):INDIRECT("Problématiques_compétences!AK"&amp;MATCH($A$1,Problématiques_compétences!$D$1:$D$118,0))="x",COLUMN(Problématiques_compétences!$F$1:$AK$1)-5,""),ROW()-3)),"")</f>
        <v>CT 5.2</v>
      </c>
      <c r="B4" s="1508" t="str">
        <f ca="1">INDEX(Programme!$B$4:$C$46,MATCH(A4,Programme!$B$4:$B$46,0),2)</f>
        <v>► Organiser, structurer et stocker des ressources numériques.</v>
      </c>
      <c r="C4" s="1508"/>
      <c r="D4" s="1508"/>
      <c r="E4" s="1508"/>
      <c r="F4" s="1508"/>
      <c r="G4" s="1508"/>
      <c r="H4" s="1508"/>
      <c r="I4" s="1508"/>
      <c r="J4" s="1508"/>
      <c r="K4" s="306" t="str">
        <f t="array" aca="1" ref="K4" ca="1">INDEX(Programme!$B$3:$G$46,MATCH($A$4,Programme!$B$3:$B$46,0),SMALL(IF(INDIRECT("Programme!D"&amp;MATCH($A$4,Programme!$B$1:$B$46,0)):INDIRECT("Programme!G"&amp;MATCH($A$4,Programme!$B$1:$B$46,0))&lt;&gt;"",COLUMN(Programme!$D$3:$G$3)-1),ROW()-3))</f>
        <v>DIC.1.6</v>
      </c>
      <c r="L4" s="1504" t="str">
        <f ca="1">IFERROR(INDEX(Programme!$I$7:$J$94,MATCH($K4,Programme!$I$7:$I$94,0),2),"")</f>
        <v>Organiser, structurer et stocker des ressources numériques.</v>
      </c>
      <c r="M4" s="1504"/>
      <c r="N4" s="1504"/>
      <c r="O4" s="1504"/>
      <c r="P4" s="1504"/>
      <c r="Q4" s="1505"/>
      <c r="R4" s="1511" t="str">
        <f ca="1">IFERROR(INDEX(Programme!$K$7:$L$94,MATCH($K4&amp;".1",Programme!$K$7:$K$94,0),2),"")&amp;IFERROR(INDEX(Programme!$K$7:$L$94,MATCH($K4&amp;".2",Programme!$K$7:$K$94,0),2),"")&amp;IFERROR(INDEX(Programme!$K$7:$L$94,MATCH($K4&amp;".3",Programme!$K$7:$K$94,0),2),"")&amp;IFERROR(INDEX(Programme!$K$7:$L$94,MATCH($K4&amp;".4",Programme!$K$7:$K$94,0),2),"")&amp;IFERROR(INDEX(Programme!$K$7:$L$94,MATCH($K4&amp;".5",Programme!$K$7:$K$94,0),2),"")&amp;IFERROR(INDEX(Programme!$K$7:$L$94,MATCH($K4&amp;".6",Programme!$K$7:$K$94,0),2),"")</f>
        <v>Arborescence.</v>
      </c>
      <c r="S4" s="1504"/>
      <c r="T4" s="1504"/>
      <c r="U4" s="1504"/>
      <c r="V4" s="1504"/>
      <c r="W4" s="1504"/>
      <c r="X4" s="1504"/>
      <c r="Y4" s="1512"/>
    </row>
    <row r="5" spans="1:25" ht="32.25" customHeight="1" x14ac:dyDescent="0.25">
      <c r="A5" s="307"/>
      <c r="B5" s="308"/>
      <c r="C5" s="308"/>
      <c r="D5" s="308"/>
      <c r="E5" s="309"/>
      <c r="F5" s="309"/>
      <c r="G5" s="309"/>
      <c r="H5" s="309"/>
      <c r="I5" s="309"/>
      <c r="J5" s="309"/>
      <c r="K5" s="310" t="str">
        <f t="array" aca="1" ref="K5" ca="1">IFERROR(INDEX(Programme!$B$3:$G$46,MATCH($A$4,Programme!$B$3:$B$46,0),SMALL(IF(INDIRECT("Programme!D"&amp;MATCH($A$4,Programme!$B$1:$B$46,0)):INDIRECT("Programme!G"&amp;MATCH($A$4,Programme!$B$1:$B$46,0))&lt;&gt;"",COLUMN(Programme!$D$3:$G$3)-1),ROW()-3)),"")</f>
        <v/>
      </c>
      <c r="L5" s="1506" t="str">
        <f ca="1">IFERROR(INDEX(Programme!$I$7:$J$94,MATCH($K5,Programme!$I$7:$I$94,0),2),"")</f>
        <v/>
      </c>
      <c r="M5" s="1506"/>
      <c r="N5" s="1506"/>
      <c r="O5" s="1506"/>
      <c r="P5" s="1506"/>
      <c r="Q5" s="1507"/>
      <c r="R5" s="1513" t="str">
        <f ca="1">IFERROR(INDEX(Programme!$K$7:$L$94,MATCH($K5&amp;".1",Programme!$K$7:$K$94,0),2),"")&amp;IFERROR(INDEX(Programme!$K$7:$L$94,MATCH($K5&amp;".2",Programme!$K$7:$K$94,0),2),"")&amp;IFERROR(INDEX(Programme!$K$7:$L$94,MATCH($K5&amp;".3",Programme!$K$7:$K$94,0),2),"")&amp;IFERROR(INDEX(Programme!$K$7:$L$94,MATCH($K5&amp;".4",Programme!$K$7:$K$94,0),2),"")&amp;IFERROR(INDEX(Programme!$K$7:$L$94,MATCH($K5&amp;".5",Programme!$K$7:$K$94,0),2),"")&amp;IFERROR(INDEX(Programme!$K$7:$L$94,MATCH($K5&amp;".6",Programme!$K$7:$K$94,0),2),"")</f>
        <v/>
      </c>
      <c r="S5" s="1506"/>
      <c r="T5" s="1506"/>
      <c r="U5" s="1506"/>
      <c r="V5" s="1506"/>
      <c r="W5" s="1506"/>
      <c r="X5" s="1506"/>
      <c r="Y5" s="1514"/>
    </row>
    <row r="6" spans="1:25" ht="32.25" customHeight="1" x14ac:dyDescent="0.25">
      <c r="A6" s="311" t="str">
        <f t="array" aca="1" ref="A6" ca="1">IFERROR(INDEX(Problématiques_compétences!$F$2:$AK$2,SMALL(IF(INDIRECT("Problématiques_compétences!F"&amp;MATCH($A$1,Problématiques_compétences!$D$1:$D$118,0)):INDIRECT("Problématiques_compétences!AK"&amp;MATCH($A$1,Problématiques_compétences!$D$1:$D$118,0))="x",COLUMN(Problématiques_compétences!$F$1:$AK$1)-5,""),ROW()-4)),"")</f>
        <v/>
      </c>
      <c r="B6" s="1508" t="str">
        <f ca="1">IFERROR(INDEX(Programme!$B$4:$C$46,MATCH(A6,Programme!$B$4:$B$46,0),2),"")</f>
        <v/>
      </c>
      <c r="C6" s="1508"/>
      <c r="D6" s="1508"/>
      <c r="E6" s="1508"/>
      <c r="F6" s="1508"/>
      <c r="G6" s="1508"/>
      <c r="H6" s="1508"/>
      <c r="I6" s="1508"/>
      <c r="J6" s="1508"/>
      <c r="K6" s="306" t="str">
        <f t="array" aca="1" ref="K6" ca="1">IFERROR(INDEX(Programme!$B$3:$G$46,MATCH($A$6,Programme!$B$3:$B$46,0),SMALL(IF(INDIRECT("Programme!D"&amp;MATCH($A$6,Programme!$B$1:$B$46,0)):INDIRECT("Programme!G"&amp;MATCH($A$6,Programme!$B$1:$B$46,0))&lt;&gt;"",COLUMN(Programme!$D$3:$G$3)-1),ROW()-5)),"")</f>
        <v/>
      </c>
      <c r="L6" s="1504" t="str">
        <f ca="1">IFERROR(INDEX(Programme!$I$7:$J$94,MATCH($K6,Programme!$I$7:$I$94,0),2),"")</f>
        <v/>
      </c>
      <c r="M6" s="1504"/>
      <c r="N6" s="1504"/>
      <c r="O6" s="1504"/>
      <c r="P6" s="1504"/>
      <c r="Q6" s="1505"/>
      <c r="R6" s="1511" t="str">
        <f ca="1">IFERROR(INDEX(Programme!$K$7:$L$94,MATCH($K6&amp;".1",Programme!$K$7:$K$94,0),2),"")&amp;IFERROR(INDEX(Programme!$K$7:$L$94,MATCH($K6&amp;".2",Programme!$K$7:$K$94,0),2),"")&amp;IFERROR(INDEX(Programme!$K$7:$L$94,MATCH($K6&amp;".3",Programme!$K$7:$K$94,0),2),"")&amp;IFERROR(INDEX(Programme!$K$7:$L$94,MATCH($K6&amp;".4",Programme!$K$7:$K$94,0),2),"")&amp;IFERROR(INDEX(Programme!$K$7:$L$94,MATCH($K6&amp;".5",Programme!$K$7:$K$94,0),2),"")&amp;IFERROR(INDEX(Programme!$K$7:$L$94,MATCH($K6&amp;".6",Programme!$K$7:$K$94,0),2),"")</f>
        <v/>
      </c>
      <c r="S6" s="1504"/>
      <c r="T6" s="1504"/>
      <c r="U6" s="1504"/>
      <c r="V6" s="1504"/>
      <c r="W6" s="1504"/>
      <c r="X6" s="1504"/>
      <c r="Y6" s="1512"/>
    </row>
    <row r="7" spans="1:25" ht="32.25" customHeight="1" x14ac:dyDescent="0.25">
      <c r="A7" s="312"/>
      <c r="B7" s="314"/>
      <c r="C7" s="314"/>
      <c r="D7" s="314"/>
      <c r="E7" s="314"/>
      <c r="F7" s="314"/>
      <c r="G7" s="314"/>
      <c r="H7" s="314"/>
      <c r="I7" s="314"/>
      <c r="J7" s="314"/>
      <c r="K7" s="310" t="str">
        <f t="array" aca="1" ref="K7" ca="1">IFERROR(INDEX(Programme!$B$3:$G$46,MATCH($A$6,Programme!$B$3:$B$46,0),SMALL(IF(INDIRECT("Programme!D"&amp;MATCH($A$6,Programme!$B$1:$B$46,0)):INDIRECT("Programme!G"&amp;MATCH($A$6,Programme!$B$1:$B$46,0))&lt;&gt;"",COLUMN(Programme!$D$3:$G$3)-1),ROW()-5)),"")</f>
        <v/>
      </c>
      <c r="L7" s="1506" t="str">
        <f ca="1">IFERROR(INDEX(Programme!$I$7:$J$94,MATCH($K7,Programme!$I$7:$I$94,0),2),"")</f>
        <v/>
      </c>
      <c r="M7" s="1506"/>
      <c r="N7" s="1506"/>
      <c r="O7" s="1506"/>
      <c r="P7" s="1506"/>
      <c r="Q7" s="1507"/>
      <c r="R7" s="1513" t="str">
        <f ca="1">IFERROR(INDEX(Programme!$K$7:$L$94,MATCH($K7&amp;".1",Programme!$K$7:$K$94,0),2),"")&amp;IFERROR(INDEX(Programme!$K$7:$L$94,MATCH($K7&amp;".2",Programme!$K$7:$K$94,0),2),"")&amp;IFERROR(INDEX(Programme!$K$7:$L$94,MATCH($K7&amp;".3",Programme!$K$7:$K$94,0),2),"")&amp;IFERROR(INDEX(Programme!$K$7:$L$94,MATCH($K7&amp;".4",Programme!$K$7:$K$94,0),2),"")&amp;IFERROR(INDEX(Programme!$K$7:$L$94,MATCH($K7&amp;".5",Programme!$K$7:$K$94,0),2),"")&amp;IFERROR(INDEX(Programme!$K$7:$L$94,MATCH($K7&amp;".6",Programme!$K$7:$K$94,0),2),"")</f>
        <v/>
      </c>
      <c r="S7" s="1506"/>
      <c r="T7" s="1506"/>
      <c r="U7" s="1506"/>
      <c r="V7" s="1506"/>
      <c r="W7" s="1506"/>
      <c r="X7" s="1506"/>
      <c r="Y7" s="1514"/>
    </row>
    <row r="8" spans="1:25" ht="32.25" customHeight="1" x14ac:dyDescent="0.25">
      <c r="A8" s="311" t="str">
        <f t="array" aca="1" ref="A8" ca="1">IFERROR(INDEX(Problématiques_compétences!$F$2:$AK$2,SMALL(IF(INDIRECT("Problématiques_compétences!F"&amp;MATCH($A$1,Problématiques_compétences!$D$1:$D$118,0)):INDIRECT("Problématiques_compétences!AK"&amp;MATCH($A$1,Problématiques_compétences!$D$1:$D$118,0))="x",COLUMN(Problématiques_compétences!$F$1:$AK$1)-5,""),ROW()-5)),"")</f>
        <v/>
      </c>
      <c r="B8" s="1508" t="str">
        <f ca="1">IFERROR(INDEX(Programme!$B$4:$C$46,MATCH(A8,Programme!$B$4:$B$46,0),2),"")</f>
        <v/>
      </c>
      <c r="C8" s="1508"/>
      <c r="D8" s="1508"/>
      <c r="E8" s="1508"/>
      <c r="F8" s="1508"/>
      <c r="G8" s="1508"/>
      <c r="H8" s="1508"/>
      <c r="I8" s="1508"/>
      <c r="J8" s="1508"/>
      <c r="K8" s="306" t="str">
        <f t="array" aca="1" ref="K8" ca="1">IFERROR(INDEX(Programme!$B$3:$G$46,MATCH($A$8,Programme!$B$3:$B$46,0),SMALL(IF(INDIRECT("Programme!D"&amp;MATCH($A$8,Programme!$B$1:$B$46,0)):INDIRECT("Programme!G"&amp;MATCH($A$8,Programme!$B$1:$B$46,0))&lt;&gt;"",COLUMN(Programme!$D$3:$G$3)-1),ROW()-7)),"")</f>
        <v/>
      </c>
      <c r="L8" s="1504" t="str">
        <f ca="1">IFERROR(INDEX(Programme!$I$7:$J$94,MATCH($K8,Programme!$I$7:$I$94,0),2),"")</f>
        <v/>
      </c>
      <c r="M8" s="1504"/>
      <c r="N8" s="1504"/>
      <c r="O8" s="1504"/>
      <c r="P8" s="1504"/>
      <c r="Q8" s="1505"/>
      <c r="R8" s="1511" t="str">
        <f ca="1">IFERROR(INDEX(Programme!$K$7:$L$94,MATCH($K8&amp;".1",Programme!$K$7:$K$94,0),2),"")&amp;IFERROR(INDEX(Programme!$K$7:$L$94,MATCH($K8&amp;".2",Programme!$K$7:$K$94,0),2),"")&amp;IFERROR(INDEX(Programme!$K$7:$L$94,MATCH($K8&amp;".3",Programme!$K$7:$K$94,0),2),"")&amp;IFERROR(INDEX(Programme!$K$7:$L$94,MATCH($K8&amp;".4",Programme!$K$7:$K$94,0),2),"")&amp;IFERROR(INDEX(Programme!$K$7:$L$94,MATCH($K8&amp;".5",Programme!$K$7:$K$94,0),2),"")&amp;IFERROR(INDEX(Programme!$K$7:$L$94,MATCH($K8&amp;".6",Programme!$K$7:$K$94,0),2),"")</f>
        <v/>
      </c>
      <c r="S8" s="1504"/>
      <c r="T8" s="1504"/>
      <c r="U8" s="1504"/>
      <c r="V8" s="1504"/>
      <c r="W8" s="1504"/>
      <c r="X8" s="1504"/>
      <c r="Y8" s="1512"/>
    </row>
    <row r="9" spans="1:25" ht="32.25" customHeight="1" x14ac:dyDescent="0.25">
      <c r="A9" s="313"/>
      <c r="B9" s="315"/>
      <c r="C9" s="315"/>
      <c r="D9" s="315"/>
      <c r="E9" s="315"/>
      <c r="F9" s="315"/>
      <c r="G9" s="315"/>
      <c r="H9" s="315"/>
      <c r="I9" s="315"/>
      <c r="J9" s="315"/>
      <c r="K9" s="310" t="str">
        <f t="array" aca="1" ref="K9" ca="1">IFERROR(INDEX(Programme!$B$3:$G$46,MATCH($A$8,Programme!$B$3:$B$46,0),SMALL(IF(INDIRECT("Programme!D"&amp;MATCH($A$8,Programme!$B$1:$B$46,0)):INDIRECT("Programme!G"&amp;MATCH($A$8,Programme!$B$1:$B$46,0))&lt;&gt;"",COLUMN(Programme!$D$3:$G$3)-1),ROW()-7)),"")</f>
        <v/>
      </c>
      <c r="L9" s="1506" t="str">
        <f ca="1">IFERROR(INDEX(Programme!$I$7:$J$94,MATCH($K9,Programme!$I$7:$I$94,0),2),"")</f>
        <v/>
      </c>
      <c r="M9" s="1506"/>
      <c r="N9" s="1506"/>
      <c r="O9" s="1506"/>
      <c r="P9" s="1506"/>
      <c r="Q9" s="1507"/>
      <c r="R9" s="1513" t="str">
        <f ca="1">IFERROR(INDEX(Programme!$K$7:$L$94,MATCH($K9&amp;".1",Programme!$K$7:$K$94,0),2),"")&amp;IFERROR(INDEX(Programme!$K$7:$L$94,MATCH($K9&amp;".2",Programme!$K$7:$K$94,0),2),"")&amp;IFERROR(INDEX(Programme!$K$7:$L$94,MATCH($K9&amp;".3",Programme!$K$7:$K$94,0),2),"")&amp;IFERROR(INDEX(Programme!$K$7:$L$94,MATCH($K9&amp;".4",Programme!$K$7:$K$94,0),2),"")&amp;IFERROR(INDEX(Programme!$K$7:$L$94,MATCH($K9&amp;".5",Programme!$K$7:$K$94,0),2),"")&amp;IFERROR(INDEX(Programme!$K$7:$L$94,MATCH($K9&amp;".6",Programme!$K$7:$K$94,0),2),"")</f>
        <v/>
      </c>
      <c r="S9" s="1506"/>
      <c r="T9" s="1506"/>
      <c r="U9" s="1506"/>
      <c r="V9" s="1506"/>
      <c r="W9" s="1506"/>
      <c r="X9" s="1506"/>
      <c r="Y9" s="1514"/>
    </row>
    <row r="10" spans="1:25" ht="32.25" customHeight="1" x14ac:dyDescent="0.25">
      <c r="A10" s="311" t="str">
        <f t="array" aca="1" ref="A10" ca="1">IFERROR(INDEX(Problématiques_compétences!$F$2:$AK$2,SMALL(IF(INDIRECT("Problématiques_compétences!F"&amp;MATCH($A$1,Problématiques_compétences!$D$1:$D$118,0)):INDIRECT("Problématiques_compétences!AK"&amp;MATCH($A$1,Problématiques_compétences!$D$1:$D$118,0))="x",COLUMN(Problématiques_compétences!$F$1:$AK$1)-5,""),ROW()-6)),"")</f>
        <v/>
      </c>
      <c r="B10" s="1508" t="str">
        <f ca="1">IFERROR(INDEX(Programme!$B$4:$C$46,MATCH(A10,Programme!$B$4:$B$46,0),2),"")</f>
        <v/>
      </c>
      <c r="C10" s="1508"/>
      <c r="D10" s="1508"/>
      <c r="E10" s="1508"/>
      <c r="F10" s="1508"/>
      <c r="G10" s="1508"/>
      <c r="H10" s="1508"/>
      <c r="I10" s="1508"/>
      <c r="J10" s="1508"/>
      <c r="K10" s="306" t="str">
        <f t="array" aca="1" ref="K10" ca="1">IFERROR(INDEX(Programme!$B$3:$G$46,MATCH($A$10,Programme!$B$3:$B$46,0),SMALL(IF(INDIRECT("Programme!D"&amp;MATCH($A$10,Programme!$B$1:$B$46,0)):INDIRECT("Programme!G"&amp;MATCH($A$10,Programme!$B$1:$B$46,0))&lt;&gt;"",COLUMN(Programme!$D$3:$G$3)-1),ROW()-9)),"")</f>
        <v/>
      </c>
      <c r="L10" s="1504" t="str">
        <f ca="1">IFERROR(INDEX(Programme!$I$7:$J$94,MATCH($K10,Programme!$I$7:$I$94,0),2),"")</f>
        <v/>
      </c>
      <c r="M10" s="1504"/>
      <c r="N10" s="1504"/>
      <c r="O10" s="1504"/>
      <c r="P10" s="1504"/>
      <c r="Q10" s="1505"/>
      <c r="R10" s="1511" t="str">
        <f ca="1">IFERROR(INDEX(Programme!$K$7:$L$94,MATCH($K10&amp;".1",Programme!$K$7:$K$94,0),2),"")&amp;IFERROR(INDEX(Programme!$K$7:$L$94,MATCH($K10&amp;".2",Programme!$K$7:$K$94,0),2),"")&amp;IFERROR(INDEX(Programme!$K$7:$L$94,MATCH($K10&amp;".3",Programme!$K$7:$K$94,0),2),"")&amp;IFERROR(INDEX(Programme!$K$7:$L$94,MATCH($K10&amp;".4",Programme!$K$7:$K$94,0),2),"")&amp;IFERROR(INDEX(Programme!$K$7:$L$94,MATCH($K10&amp;".5",Programme!$K$7:$K$94,0),2),"")&amp;IFERROR(INDEX(Programme!$K$7:$L$94,MATCH($K10&amp;".6",Programme!$K$7:$K$94,0),2),"")</f>
        <v/>
      </c>
      <c r="S10" s="1504"/>
      <c r="T10" s="1504"/>
      <c r="U10" s="1504"/>
      <c r="V10" s="1504"/>
      <c r="W10" s="1504"/>
      <c r="X10" s="1504"/>
      <c r="Y10" s="1512"/>
    </row>
    <row r="11" spans="1:25" ht="32.25" customHeight="1" thickBot="1" x14ac:dyDescent="0.3">
      <c r="A11" s="311"/>
      <c r="B11" s="1508"/>
      <c r="C11" s="1508"/>
      <c r="D11" s="1508"/>
      <c r="E11" s="1508"/>
      <c r="F11" s="1508"/>
      <c r="G11" s="1508"/>
      <c r="H11" s="1508"/>
      <c r="I11" s="1508"/>
      <c r="J11" s="1508"/>
      <c r="K11" s="306" t="str">
        <f t="array" aca="1" ref="K11" ca="1">IFERROR(INDEX(Programme!$B$3:$G$46,MATCH($A$10,Programme!$B$3:$B$46,0),SMALL(IF(INDIRECT("Programme!D"&amp;MATCH($A$10,Programme!$B$1:$B$46,0)):INDIRECT("Programme!G"&amp;MATCH($A$10,Programme!$B$1:$B$46,0))&lt;&gt;"",COLUMN(Programme!$D$3:$G$3)-1),ROW()-9)),"")</f>
        <v/>
      </c>
      <c r="L11" s="1504" t="str">
        <f ca="1">IFERROR(INDEX(Programme!$I$7:$J$94,MATCH($K11,Programme!$I$7:$I$94,0),2),"")</f>
        <v/>
      </c>
      <c r="M11" s="1504"/>
      <c r="N11" s="1509"/>
      <c r="O11" s="1509"/>
      <c r="P11" s="1509"/>
      <c r="Q11" s="1510"/>
      <c r="R11" s="1511" t="str">
        <f ca="1">IFERROR(INDEX(Programme!$K$7:$L$94,MATCH($K11&amp;".1",Programme!$K$7:$K$94,0),2),"")&amp;IFERROR(INDEX(Programme!$K$7:$L$94,MATCH($K11&amp;".2",Programme!$K$7:$K$94,0),2),"")&amp;IFERROR(INDEX(Programme!$K$7:$L$94,MATCH($K11&amp;".3",Programme!$K$7:$K$94,0),2),"")&amp;IFERROR(INDEX(Programme!$K$7:$L$94,MATCH($K11&amp;".4",Programme!$K$7:$K$94,0),2),"")&amp;IFERROR(INDEX(Programme!$K$7:$L$94,MATCH($K11&amp;".5",Programme!$K$7:$K$94,0),2),"")&amp;IFERROR(INDEX(Programme!$K$7:$L$94,MATCH($K11&amp;".6",Programme!$K$7:$K$94,0),2),"")</f>
        <v/>
      </c>
      <c r="S11" s="1504"/>
      <c r="T11" s="1504"/>
      <c r="U11" s="1504"/>
      <c r="V11" s="1504"/>
      <c r="W11" s="1504"/>
      <c r="X11" s="1504"/>
      <c r="Y11" s="1512"/>
    </row>
    <row r="12" spans="1:25" ht="16.5" customHeight="1" x14ac:dyDescent="0.25">
      <c r="A12" s="829" t="s">
        <v>70</v>
      </c>
      <c r="B12" s="830"/>
      <c r="C12" s="830"/>
      <c r="D12" s="830"/>
      <c r="E12" s="830"/>
      <c r="F12" s="830"/>
      <c r="G12" s="830"/>
      <c r="H12" s="830"/>
      <c r="I12" s="830"/>
      <c r="J12" s="830"/>
      <c r="K12" s="831"/>
      <c r="L12" s="832"/>
      <c r="M12" s="833"/>
      <c r="N12" s="834" t="s">
        <v>72</v>
      </c>
      <c r="O12" s="835"/>
      <c r="P12" s="835"/>
      <c r="Q12" s="835"/>
      <c r="R12" s="835"/>
      <c r="S12" s="835"/>
      <c r="T12" s="835"/>
      <c r="U12" s="835"/>
      <c r="V12" s="835"/>
      <c r="W12" s="835"/>
      <c r="X12" s="835"/>
      <c r="Y12" s="836"/>
    </row>
    <row r="13" spans="1:25" ht="30.75" customHeight="1" x14ac:dyDescent="0.25">
      <c r="A13" s="1531" t="s">
        <v>648</v>
      </c>
      <c r="B13" s="1532"/>
      <c r="C13" s="1532"/>
      <c r="D13" s="1532"/>
      <c r="E13" s="1532"/>
      <c r="F13" s="1532"/>
      <c r="G13" s="1532"/>
      <c r="H13" s="1532"/>
      <c r="I13" s="1532"/>
      <c r="J13" s="1532"/>
      <c r="K13" s="1532"/>
      <c r="L13" s="1532"/>
      <c r="M13" s="1533"/>
      <c r="N13" s="1525" t="s">
        <v>649</v>
      </c>
      <c r="O13" s="1526"/>
      <c r="P13" s="1526"/>
      <c r="Q13" s="1526"/>
      <c r="R13" s="1526"/>
      <c r="S13" s="1526"/>
      <c r="T13" s="1526"/>
      <c r="U13" s="1526"/>
      <c r="V13" s="1526"/>
      <c r="W13" s="1526"/>
      <c r="X13" s="1526"/>
      <c r="Y13" s="1527"/>
    </row>
    <row r="14" spans="1:25" ht="30.75" customHeight="1" x14ac:dyDescent="0.25">
      <c r="A14" s="1534"/>
      <c r="B14" s="1535"/>
      <c r="C14" s="1535"/>
      <c r="D14" s="1535"/>
      <c r="E14" s="1535"/>
      <c r="F14" s="1535"/>
      <c r="G14" s="1535"/>
      <c r="H14" s="1535"/>
      <c r="I14" s="1535"/>
      <c r="J14" s="1535"/>
      <c r="K14" s="1535"/>
      <c r="L14" s="1535"/>
      <c r="M14" s="1536"/>
      <c r="N14" s="1538"/>
      <c r="O14" s="1539"/>
      <c r="P14" s="1539"/>
      <c r="Q14" s="1539"/>
      <c r="R14" s="1539"/>
      <c r="S14" s="1539"/>
      <c r="T14" s="1539"/>
      <c r="U14" s="1539"/>
      <c r="V14" s="1539"/>
      <c r="W14" s="1539"/>
      <c r="X14" s="1539"/>
      <c r="Y14" s="1540"/>
    </row>
    <row r="15" spans="1:25" ht="16.5" customHeight="1" x14ac:dyDescent="0.25">
      <c r="A15" s="837" t="s">
        <v>382</v>
      </c>
      <c r="B15" s="838"/>
      <c r="C15" s="839"/>
      <c r="D15" s="839"/>
      <c r="E15" s="839"/>
      <c r="F15" s="839"/>
      <c r="G15" s="839"/>
      <c r="H15" s="839"/>
      <c r="I15" s="839"/>
      <c r="J15" s="839"/>
      <c r="K15" s="840"/>
      <c r="L15" s="841"/>
      <c r="M15" s="842"/>
      <c r="N15" s="843" t="s">
        <v>383</v>
      </c>
      <c r="O15" s="844"/>
      <c r="P15" s="844"/>
      <c r="Q15" s="844"/>
      <c r="R15" s="844"/>
      <c r="S15" s="844"/>
      <c r="T15" s="844"/>
      <c r="U15" s="844"/>
      <c r="V15" s="844"/>
      <c r="W15" s="844"/>
      <c r="X15" s="844"/>
      <c r="Y15" s="845"/>
    </row>
    <row r="16" spans="1:25" ht="30" customHeight="1" x14ac:dyDescent="0.25">
      <c r="A16" s="1525" t="s">
        <v>1022</v>
      </c>
      <c r="B16" s="1526"/>
      <c r="C16" s="1526"/>
      <c r="D16" s="1526"/>
      <c r="E16" s="1526"/>
      <c r="F16" s="1526"/>
      <c r="G16" s="1526"/>
      <c r="H16" s="1526"/>
      <c r="I16" s="1526"/>
      <c r="J16" s="1526"/>
      <c r="K16" s="1526"/>
      <c r="L16" s="1526"/>
      <c r="M16" s="1527"/>
      <c r="N16" s="1525" t="s">
        <v>1023</v>
      </c>
      <c r="O16" s="1526"/>
      <c r="P16" s="1526"/>
      <c r="Q16" s="1526"/>
      <c r="R16" s="1526"/>
      <c r="S16" s="1526"/>
      <c r="T16" s="1526"/>
      <c r="U16" s="1526"/>
      <c r="V16" s="1526"/>
      <c r="W16" s="1526"/>
      <c r="X16" s="1526"/>
      <c r="Y16" s="1527"/>
    </row>
    <row r="17" spans="1:25" ht="30" customHeight="1" thickBot="1" x14ac:dyDescent="0.3">
      <c r="A17" s="1528"/>
      <c r="B17" s="1529"/>
      <c r="C17" s="1529"/>
      <c r="D17" s="1529"/>
      <c r="E17" s="1529"/>
      <c r="F17" s="1529"/>
      <c r="G17" s="1529"/>
      <c r="H17" s="1529"/>
      <c r="I17" s="1529"/>
      <c r="J17" s="1529"/>
      <c r="K17" s="1529"/>
      <c r="L17" s="1529"/>
      <c r="M17" s="1530"/>
      <c r="N17" s="1528"/>
      <c r="O17" s="1529"/>
      <c r="P17" s="1529"/>
      <c r="Q17" s="1529"/>
      <c r="R17" s="1529"/>
      <c r="S17" s="1529"/>
      <c r="T17" s="1529"/>
      <c r="U17" s="1529"/>
      <c r="V17" s="1529"/>
      <c r="W17" s="1529"/>
      <c r="X17" s="1529"/>
      <c r="Y17" s="1530"/>
    </row>
    <row r="18" spans="1:25" ht="16.5" customHeight="1" x14ac:dyDescent="0.25">
      <c r="A18" s="846" t="s">
        <v>73</v>
      </c>
      <c r="B18" s="835"/>
      <c r="C18" s="835"/>
      <c r="D18" s="835"/>
      <c r="E18" s="835"/>
      <c r="F18" s="835"/>
      <c r="G18" s="835"/>
      <c r="H18" s="835" t="s">
        <v>642</v>
      </c>
      <c r="I18" s="835"/>
      <c r="J18" s="835"/>
      <c r="K18" s="834"/>
      <c r="L18" s="832"/>
      <c r="M18" s="847"/>
      <c r="N18" s="1520" t="s">
        <v>388</v>
      </c>
      <c r="O18" s="1521"/>
      <c r="P18" s="1521"/>
      <c r="Q18" s="1521"/>
      <c r="R18" s="1541" t="s">
        <v>650</v>
      </c>
      <c r="S18" s="1541"/>
      <c r="T18" s="1541"/>
      <c r="U18" s="1541"/>
      <c r="V18" s="1541"/>
      <c r="W18" s="1541"/>
      <c r="X18" s="1541"/>
      <c r="Y18" s="1542"/>
    </row>
    <row r="19" spans="1:25" ht="22.5" customHeight="1" thickBot="1" x14ac:dyDescent="0.3">
      <c r="A19" s="856" t="s">
        <v>473</v>
      </c>
      <c r="B19" s="848"/>
      <c r="C19" s="848"/>
      <c r="D19" s="848"/>
      <c r="E19" s="848"/>
      <c r="F19" s="848"/>
      <c r="G19" s="848"/>
      <c r="H19" s="849"/>
      <c r="I19" s="849"/>
      <c r="J19" s="849"/>
      <c r="K19" s="850"/>
      <c r="L19" s="850"/>
      <c r="M19" s="851"/>
      <c r="N19" s="1522"/>
      <c r="O19" s="1523"/>
      <c r="P19" s="1523"/>
      <c r="Q19" s="1523"/>
      <c r="R19" s="1529"/>
      <c r="S19" s="1529"/>
      <c r="T19" s="1529"/>
      <c r="U19" s="1529"/>
      <c r="V19" s="1518"/>
      <c r="W19" s="1518"/>
      <c r="X19" s="1518"/>
      <c r="Y19" s="1519"/>
    </row>
    <row r="20" spans="1:25" x14ac:dyDescent="0.25">
      <c r="A20" s="852"/>
      <c r="B20" s="844"/>
      <c r="C20" s="844"/>
      <c r="D20" s="844"/>
      <c r="E20" s="844"/>
      <c r="F20" s="844"/>
      <c r="G20" s="844"/>
      <c r="H20" s="840"/>
      <c r="I20" s="840"/>
      <c r="J20" s="840"/>
      <c r="K20" s="853"/>
      <c r="L20" s="853"/>
      <c r="M20" s="853"/>
      <c r="N20" s="853"/>
      <c r="O20" s="854"/>
      <c r="P20" s="854"/>
      <c r="Q20" s="854"/>
      <c r="R20" s="854"/>
      <c r="S20" s="854"/>
      <c r="T20" s="854"/>
      <c r="U20" s="854"/>
      <c r="V20" s="854"/>
      <c r="W20" s="854"/>
      <c r="X20" s="854"/>
      <c r="Y20" s="854"/>
    </row>
    <row r="21" spans="1:25" ht="15.75" x14ac:dyDescent="0.25">
      <c r="A21" s="1537" t="s">
        <v>74</v>
      </c>
      <c r="B21" s="1537"/>
      <c r="C21" s="1537"/>
      <c r="D21" s="1537"/>
      <c r="E21" s="1537"/>
      <c r="F21" s="1537"/>
      <c r="G21" s="1537"/>
      <c r="H21" s="1537"/>
      <c r="I21" s="1537"/>
      <c r="J21" s="1537"/>
      <c r="K21" s="1537"/>
      <c r="L21" s="1537"/>
      <c r="M21" s="1537"/>
      <c r="N21" s="1537"/>
      <c r="O21" s="1537"/>
      <c r="P21" s="1537"/>
      <c r="Q21" s="1537"/>
      <c r="R21" s="1537"/>
      <c r="S21" s="1537"/>
      <c r="T21" s="1537"/>
      <c r="U21" s="1537"/>
      <c r="V21" s="1537"/>
      <c r="W21" s="1537"/>
      <c r="X21" s="1537"/>
      <c r="Y21" s="1537"/>
    </row>
    <row r="22" spans="1:25" x14ac:dyDescent="0.25">
      <c r="A22" s="855"/>
      <c r="B22" s="828"/>
      <c r="C22" s="1517" t="s">
        <v>75</v>
      </c>
      <c r="D22" s="1515"/>
      <c r="E22" s="1515"/>
      <c r="F22" s="1515"/>
      <c r="G22" s="1515"/>
      <c r="H22" s="1515"/>
      <c r="I22" s="1515"/>
      <c r="J22" s="1515"/>
      <c r="K22" s="1516"/>
      <c r="L22" s="1515" t="s">
        <v>76</v>
      </c>
      <c r="M22" s="1515"/>
      <c r="N22" s="1515"/>
      <c r="O22" s="1515"/>
      <c r="P22" s="1515"/>
      <c r="Q22" s="1515"/>
      <c r="R22" s="1516"/>
      <c r="S22" s="1517" t="s">
        <v>77</v>
      </c>
      <c r="T22" s="1515"/>
      <c r="U22" s="1515"/>
      <c r="V22" s="1515"/>
      <c r="W22" s="1515"/>
      <c r="X22" s="1515"/>
      <c r="Y22" s="1516"/>
    </row>
    <row r="23" spans="1:25" ht="33.75" customHeight="1" x14ac:dyDescent="0.25">
      <c r="A23" s="1497" t="s">
        <v>78</v>
      </c>
      <c r="B23" s="1524"/>
      <c r="C23" s="1492" t="s">
        <v>651</v>
      </c>
      <c r="D23" s="1493"/>
      <c r="E23" s="1493"/>
      <c r="F23" s="1493"/>
      <c r="G23" s="1493"/>
      <c r="H23" s="1493"/>
      <c r="I23" s="1493"/>
      <c r="J23" s="1493"/>
      <c r="K23" s="1494"/>
      <c r="L23" s="1493" t="s">
        <v>652</v>
      </c>
      <c r="M23" s="1493"/>
      <c r="N23" s="1493"/>
      <c r="O23" s="1493"/>
      <c r="P23" s="1493"/>
      <c r="Q23" s="1493"/>
      <c r="R23" s="1494"/>
      <c r="S23" s="1492" t="s">
        <v>1024</v>
      </c>
      <c r="T23" s="1493"/>
      <c r="U23" s="1493"/>
      <c r="V23" s="1493"/>
      <c r="W23" s="1493"/>
      <c r="X23" s="1493"/>
      <c r="Y23" s="1494"/>
    </row>
    <row r="24" spans="1:25" ht="69.75" customHeight="1" x14ac:dyDescent="0.25">
      <c r="A24" s="1495" t="s">
        <v>79</v>
      </c>
      <c r="B24" s="1496"/>
      <c r="C24" s="1492" t="s">
        <v>1025</v>
      </c>
      <c r="D24" s="1493"/>
      <c r="E24" s="1493"/>
      <c r="F24" s="1493"/>
      <c r="G24" s="1493"/>
      <c r="H24" s="1493"/>
      <c r="I24" s="1493"/>
      <c r="J24" s="1493"/>
      <c r="K24" s="1494"/>
      <c r="L24" s="1492" t="s">
        <v>1026</v>
      </c>
      <c r="M24" s="1493"/>
      <c r="N24" s="1493"/>
      <c r="O24" s="1493"/>
      <c r="P24" s="1493"/>
      <c r="Q24" s="1493"/>
      <c r="R24" s="1494"/>
      <c r="S24" s="1492" t="s">
        <v>1027</v>
      </c>
      <c r="T24" s="1493"/>
      <c r="U24" s="1493"/>
      <c r="V24" s="1493"/>
      <c r="W24" s="1493"/>
      <c r="X24" s="1493"/>
      <c r="Y24" s="1494"/>
    </row>
    <row r="25" spans="1:25" ht="45" customHeight="1" x14ac:dyDescent="0.25">
      <c r="A25" s="1497" t="s">
        <v>81</v>
      </c>
      <c r="B25" s="1498"/>
      <c r="C25" s="1492" t="s">
        <v>1028</v>
      </c>
      <c r="D25" s="1493"/>
      <c r="E25" s="1493"/>
      <c r="F25" s="1493"/>
      <c r="G25" s="1493"/>
      <c r="H25" s="1493"/>
      <c r="I25" s="1493"/>
      <c r="J25" s="1493"/>
      <c r="K25" s="1494"/>
      <c r="L25" s="1492" t="s">
        <v>583</v>
      </c>
      <c r="M25" s="1493"/>
      <c r="N25" s="1493"/>
      <c r="O25" s="1493"/>
      <c r="P25" s="1493"/>
      <c r="Q25" s="1493"/>
      <c r="R25" s="1494"/>
      <c r="S25" s="1492"/>
      <c r="T25" s="1493"/>
      <c r="U25" s="1493"/>
      <c r="V25" s="1493"/>
      <c r="W25" s="1493"/>
      <c r="X25" s="1493"/>
      <c r="Y25" s="1494"/>
    </row>
    <row r="26" spans="1:25" ht="45" customHeight="1" x14ac:dyDescent="0.25">
      <c r="A26" s="1497" t="s">
        <v>80</v>
      </c>
      <c r="B26" s="1498"/>
      <c r="C26" s="1492" t="s">
        <v>1029</v>
      </c>
      <c r="D26" s="1493"/>
      <c r="E26" s="1493"/>
      <c r="F26" s="1493"/>
      <c r="G26" s="1493"/>
      <c r="H26" s="1493"/>
      <c r="I26" s="1493"/>
      <c r="J26" s="1493"/>
      <c r="K26" s="1494"/>
      <c r="L26" s="1492" t="s">
        <v>1030</v>
      </c>
      <c r="M26" s="1493"/>
      <c r="N26" s="1493"/>
      <c r="O26" s="1493"/>
      <c r="P26" s="1493"/>
      <c r="Q26" s="1493"/>
      <c r="R26" s="1494"/>
      <c r="S26" s="1492" t="s">
        <v>1031</v>
      </c>
      <c r="T26" s="1493"/>
      <c r="U26" s="1493"/>
      <c r="V26" s="1493"/>
      <c r="W26" s="1493"/>
      <c r="X26" s="1493"/>
      <c r="Y26" s="1494"/>
    </row>
    <row r="27" spans="1:25" ht="45" customHeight="1" x14ac:dyDescent="0.25">
      <c r="A27" s="1495" t="s">
        <v>341</v>
      </c>
      <c r="B27" s="1496"/>
      <c r="C27" s="1492" t="s">
        <v>1032</v>
      </c>
      <c r="D27" s="1493"/>
      <c r="E27" s="1493"/>
      <c r="F27" s="1493"/>
      <c r="G27" s="1493"/>
      <c r="H27" s="1493"/>
      <c r="I27" s="1493"/>
      <c r="J27" s="1493"/>
      <c r="K27" s="1494"/>
      <c r="L27" s="1492" t="s">
        <v>1033</v>
      </c>
      <c r="M27" s="1493"/>
      <c r="N27" s="1493"/>
      <c r="O27" s="1493"/>
      <c r="P27" s="1493"/>
      <c r="Q27" s="1493"/>
      <c r="R27" s="1494"/>
      <c r="S27" s="1492" t="s">
        <v>1034</v>
      </c>
      <c r="T27" s="1493"/>
      <c r="U27" s="1493"/>
      <c r="V27" s="1493"/>
      <c r="W27" s="1493"/>
      <c r="X27" s="1493"/>
      <c r="Y27" s="1494"/>
    </row>
    <row r="30" spans="1:25" x14ac:dyDescent="0.25">
      <c r="D30" s="4"/>
    </row>
    <row r="32" spans="1:25" x14ac:dyDescent="0.25">
      <c r="I32" s="12"/>
      <c r="J32" s="12"/>
      <c r="K32" s="12"/>
    </row>
    <row r="33" spans="9:11" ht="15.75" x14ac:dyDescent="0.25">
      <c r="I33" s="13"/>
      <c r="J33" s="14"/>
      <c r="K33" s="5"/>
    </row>
    <row r="34" spans="9:11" x14ac:dyDescent="0.25">
      <c r="I34" s="12"/>
      <c r="J34" s="5"/>
    </row>
    <row r="35" spans="9:11" x14ac:dyDescent="0.25">
      <c r="I35" s="12"/>
    </row>
  </sheetData>
  <mergeCells count="56">
    <mergeCell ref="A13:M14"/>
    <mergeCell ref="N13:Y14"/>
    <mergeCell ref="A16:M17"/>
    <mergeCell ref="N16:Y17"/>
    <mergeCell ref="N18:Q19"/>
    <mergeCell ref="R18:U18"/>
    <mergeCell ref="V18:Y18"/>
    <mergeCell ref="R19:U19"/>
    <mergeCell ref="V19:Y19"/>
    <mergeCell ref="A23:B23"/>
    <mergeCell ref="C23:K23"/>
    <mergeCell ref="L23:R23"/>
    <mergeCell ref="S23:Y23"/>
    <mergeCell ref="A24:B24"/>
    <mergeCell ref="C24:K24"/>
    <mergeCell ref="L24:R24"/>
    <mergeCell ref="S24:Y24"/>
    <mergeCell ref="A27:B27"/>
    <mergeCell ref="C27:K27"/>
    <mergeCell ref="L27:R27"/>
    <mergeCell ref="S27:Y27"/>
    <mergeCell ref="A25:B25"/>
    <mergeCell ref="C25:K25"/>
    <mergeCell ref="L25:R25"/>
    <mergeCell ref="S25:Y25"/>
    <mergeCell ref="A26:B26"/>
    <mergeCell ref="C26:K26"/>
    <mergeCell ref="L26:R26"/>
    <mergeCell ref="S26:Y26"/>
    <mergeCell ref="A21:Y21"/>
    <mergeCell ref="C22:K22"/>
    <mergeCell ref="L22:R22"/>
    <mergeCell ref="S22:Y22"/>
    <mergeCell ref="L5:Q5"/>
    <mergeCell ref="R5:Y5"/>
    <mergeCell ref="B11:J11"/>
    <mergeCell ref="L11:Q11"/>
    <mergeCell ref="R11:Y11"/>
    <mergeCell ref="B6:J6"/>
    <mergeCell ref="L6:Q6"/>
    <mergeCell ref="R6:Y6"/>
    <mergeCell ref="L7:Q7"/>
    <mergeCell ref="R7:Y7"/>
    <mergeCell ref="B8:J8"/>
    <mergeCell ref="L8:Q8"/>
    <mergeCell ref="A1:A2"/>
    <mergeCell ref="B2:M2"/>
    <mergeCell ref="B4:J4"/>
    <mergeCell ref="L4:Q4"/>
    <mergeCell ref="R4:Y4"/>
    <mergeCell ref="R8:Y8"/>
    <mergeCell ref="L9:Q9"/>
    <mergeCell ref="R9:Y9"/>
    <mergeCell ref="B10:J10"/>
    <mergeCell ref="L10:Q10"/>
    <mergeCell ref="R10:Y10"/>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Y35"/>
  <sheetViews>
    <sheetView zoomScale="85" zoomScaleNormal="85" workbookViewId="0">
      <selection activeCell="L27" sqref="L27:R27"/>
    </sheetView>
  </sheetViews>
  <sheetFormatPr baseColWidth="10" defaultRowHeight="15" x14ac:dyDescent="0.25"/>
  <cols>
    <col min="1" max="1" width="7.28515625" style="284" customWidth="1"/>
    <col min="2" max="10" width="6.5703125" style="284" customWidth="1"/>
    <col min="11" max="11" width="9.140625" style="284" customWidth="1"/>
    <col min="12" max="17" width="8.28515625" style="284" customWidth="1"/>
    <col min="18" max="25" width="8.5703125" style="284" customWidth="1"/>
    <col min="26" max="31" width="4.7109375" style="284" customWidth="1"/>
    <col min="32" max="16384" width="11.42578125" style="284"/>
  </cols>
  <sheetData>
    <row r="1" spans="1:25" ht="18" customHeight="1" x14ac:dyDescent="0.25">
      <c r="A1" s="1499" t="s">
        <v>511</v>
      </c>
      <c r="B1" s="291" t="s">
        <v>42</v>
      </c>
      <c r="C1" s="292"/>
      <c r="D1" s="292"/>
      <c r="E1" s="292"/>
      <c r="F1" s="292"/>
      <c r="G1" s="292"/>
      <c r="H1" s="292"/>
      <c r="I1" s="292"/>
      <c r="J1" s="292"/>
      <c r="K1" s="292"/>
      <c r="L1" s="292"/>
      <c r="M1" s="293"/>
      <c r="N1" s="299" t="s">
        <v>381</v>
      </c>
      <c r="O1" s="294"/>
      <c r="P1" s="294"/>
      <c r="Q1" s="294"/>
      <c r="R1" s="294"/>
      <c r="S1" s="294"/>
      <c r="T1" s="294"/>
      <c r="U1" s="294"/>
      <c r="V1" s="294"/>
      <c r="W1" s="294"/>
      <c r="X1" s="294"/>
      <c r="Y1" s="295"/>
    </row>
    <row r="2" spans="1:25" ht="20.25" customHeight="1" thickBot="1" x14ac:dyDescent="0.3">
      <c r="A2" s="1500"/>
      <c r="B2" s="1501" t="str">
        <f>INDEX(Problématiques_compétences!$A$3:$D$118,QUOTIENT(MATCH(A1,Problématiques_compétences!$D$3:$D$118,0),8)*8+2,1)</f>
        <v>3) Assurer le confort dans un milieu urbain</v>
      </c>
      <c r="C2" s="1502"/>
      <c r="D2" s="1502"/>
      <c r="E2" s="1502"/>
      <c r="F2" s="1502"/>
      <c r="G2" s="1502"/>
      <c r="H2" s="1502"/>
      <c r="I2" s="1502"/>
      <c r="J2" s="1502"/>
      <c r="K2" s="1502"/>
      <c r="L2" s="1502"/>
      <c r="M2" s="1503"/>
      <c r="N2" s="296" t="str">
        <f>INDEX(Problématiques_compétences!$B$3:$D$118,MATCH(A1,Problématiques_compétences!$D$3:$D$118,0),1)</f>
        <v>Comment gérer les contraintes de conception d'un système domotique ?</v>
      </c>
      <c r="O2" s="297"/>
      <c r="P2" s="297"/>
      <c r="Q2" s="297"/>
      <c r="R2" s="297"/>
      <c r="S2" s="297"/>
      <c r="T2" s="297"/>
      <c r="U2" s="297"/>
      <c r="V2" s="297"/>
      <c r="W2" s="297"/>
      <c r="X2" s="297"/>
      <c r="Y2" s="298"/>
    </row>
    <row r="3" spans="1:25" ht="15.75" customHeight="1" x14ac:dyDescent="0.25">
      <c r="A3" s="291" t="s">
        <v>55</v>
      </c>
      <c r="B3" s="300"/>
      <c r="C3" s="300"/>
      <c r="D3" s="300"/>
      <c r="E3" s="301"/>
      <c r="F3" s="300"/>
      <c r="G3" s="300"/>
      <c r="H3" s="301"/>
      <c r="I3" s="300"/>
      <c r="J3" s="300"/>
      <c r="K3" s="302" t="s">
        <v>71</v>
      </c>
      <c r="L3" s="303"/>
      <c r="M3" s="303"/>
      <c r="N3" s="303"/>
      <c r="O3" s="300"/>
      <c r="P3" s="300"/>
      <c r="Q3" s="300"/>
      <c r="R3" s="304" t="s">
        <v>350</v>
      </c>
      <c r="S3" s="300"/>
      <c r="T3" s="300"/>
      <c r="U3" s="300"/>
      <c r="V3" s="300"/>
      <c r="W3" s="300"/>
      <c r="X3" s="300"/>
      <c r="Y3" s="305"/>
    </row>
    <row r="4" spans="1:25" ht="32.25" customHeight="1" x14ac:dyDescent="0.25">
      <c r="A4" s="311" t="str">
        <f t="array" aca="1" ref="A4" ca="1">IFERROR(INDEX(Problématiques_compétences!$F$2:$AK$2,SMALL(IF(INDIRECT("Problématiques_compétences!F"&amp;MATCH($A$1,Problématiques_compétences!$D$1:$D$118,0)):INDIRECT("Problématiques_compétences!AK"&amp;MATCH($A$1,Problématiques_compétences!$D$1:$D$118,0))="x",COLUMN(Problématiques_compétences!$F$1:$AK$1)-5,""),ROW()-3)),"")</f>
        <v>CS 1.8</v>
      </c>
      <c r="B4" s="1508" t="str">
        <f ca="1">INDEX(Programme!$B$4:$C$46,MATCH(A4,Programme!$B$4:$B$46,0),2)</f>
        <v>► Utiliser une modélisation pour comprendre, formaliser, partager, construire, investiguer, prouver.</v>
      </c>
      <c r="C4" s="1508"/>
      <c r="D4" s="1508"/>
      <c r="E4" s="1508"/>
      <c r="F4" s="1508"/>
      <c r="G4" s="1508"/>
      <c r="H4" s="1508"/>
      <c r="I4" s="1508"/>
      <c r="J4" s="1508"/>
      <c r="K4" s="306" t="str">
        <f t="array" aca="1" ref="K4" ca="1">INDEX(Programme!$B$3:$G$46,MATCH($A$4,Programme!$B$3:$B$46,0),SMALL(IF(INDIRECT("Programme!D"&amp;MATCH($A$4,Programme!$B$1:$B$46,0)):INDIRECT("Programme!G"&amp;MATCH($A$4,Programme!$B$1:$B$46,0))&lt;&gt;"",COLUMN(Programme!$D$3:$G$3)-1),ROW()-3))</f>
        <v>MSOST.2.1</v>
      </c>
      <c r="L4" s="1504" t="str">
        <f ca="1">IFERROR(INDEX(Programme!$I$7:$J$94,MATCH($K4,Programme!$I$7:$I$94,0),2),"")</f>
        <v>Utiliser une modélisation pour comprendre, formaliser, partager, construire, investiguer, prouver.</v>
      </c>
      <c r="M4" s="1504"/>
      <c r="N4" s="1504"/>
      <c r="O4" s="1504"/>
      <c r="P4" s="1504"/>
      <c r="Q4" s="1505"/>
      <c r="R4" s="1511" t="str">
        <f ca="1">IFERROR(INDEX(Programme!$K$7:$L$94,MATCH($K4&amp;".1",Programme!$K$7:$K$94,0),2),"")&amp;IFERROR(INDEX(Programme!$K$7:$L$94,MATCH($K4&amp;".2",Programme!$K$7:$K$94,0),2),"")&amp;IFERROR(INDEX(Programme!$K$7:$L$94,MATCH($K4&amp;".3",Programme!$K$7:$K$94,0),2),"")&amp;IFERROR(INDEX(Programme!$K$7:$L$94,MATCH($K4&amp;".4",Programme!$K$7:$K$94,0),2),"")&amp;IFERROR(INDEX(Programme!$K$7:$L$94,MATCH($K4&amp;".5",Programme!$K$7:$K$94,0),2),"")&amp;IFERROR(INDEX(Programme!$K$7:$L$94,MATCH($K4&amp;".6",Programme!$K$7:$K$94,0),2),"")</f>
        <v xml:space="preserve">Outils de description d’un fonctionnement, d’une structure et d’un comportement. </v>
      </c>
      <c r="S4" s="1504"/>
      <c r="T4" s="1504"/>
      <c r="U4" s="1504"/>
      <c r="V4" s="1504"/>
      <c r="W4" s="1504"/>
      <c r="X4" s="1504"/>
      <c r="Y4" s="1512"/>
    </row>
    <row r="5" spans="1:25" ht="32.25" customHeight="1" x14ac:dyDescent="0.25">
      <c r="A5" s="307"/>
      <c r="B5" s="308"/>
      <c r="C5" s="308"/>
      <c r="D5" s="308"/>
      <c r="E5" s="309"/>
      <c r="F5" s="309"/>
      <c r="G5" s="309"/>
      <c r="H5" s="309"/>
      <c r="I5" s="309"/>
      <c r="J5" s="309"/>
      <c r="K5" s="310" t="str">
        <f t="array" aca="1" ref="K5" ca="1">IFERROR(INDEX(Programme!$B$3:$G$46,MATCH($A$4,Programme!$B$3:$B$46,0),SMALL(IF(INDIRECT("Programme!D"&amp;MATCH($A$4,Programme!$B$1:$B$46,0)):INDIRECT("Programme!G"&amp;MATCH($A$4,Programme!$B$1:$B$46,0))&lt;&gt;"",COLUMN(Programme!$D$3:$G$3)-1),ROW()-3)),"")</f>
        <v/>
      </c>
      <c r="L5" s="1506" t="str">
        <f ca="1">IFERROR(INDEX(Programme!$I$7:$J$94,MATCH($K5,Programme!$I$7:$I$94,0),2),"")</f>
        <v/>
      </c>
      <c r="M5" s="1506"/>
      <c r="N5" s="1506"/>
      <c r="O5" s="1506"/>
      <c r="P5" s="1506"/>
      <c r="Q5" s="1507"/>
      <c r="R5" s="1513" t="str">
        <f ca="1">IFERROR(INDEX(Programme!$K$7:$L$94,MATCH($K5&amp;".1",Programme!$K$7:$K$94,0),2),"")&amp;IFERROR(INDEX(Programme!$K$7:$L$94,MATCH($K5&amp;".2",Programme!$K$7:$K$94,0),2),"")&amp;IFERROR(INDEX(Programme!$K$7:$L$94,MATCH($K5&amp;".3",Programme!$K$7:$K$94,0),2),"")&amp;IFERROR(INDEX(Programme!$K$7:$L$94,MATCH($K5&amp;".4",Programme!$K$7:$K$94,0),2),"")&amp;IFERROR(INDEX(Programme!$K$7:$L$94,MATCH($K5&amp;".5",Programme!$K$7:$K$94,0),2),"")&amp;IFERROR(INDEX(Programme!$K$7:$L$94,MATCH($K5&amp;".6",Programme!$K$7:$K$94,0),2),"")</f>
        <v/>
      </c>
      <c r="S5" s="1506"/>
      <c r="T5" s="1506"/>
      <c r="U5" s="1506"/>
      <c r="V5" s="1506"/>
      <c r="W5" s="1506"/>
      <c r="X5" s="1506"/>
      <c r="Y5" s="1514"/>
    </row>
    <row r="6" spans="1:25" ht="32.25" customHeight="1" x14ac:dyDescent="0.25">
      <c r="A6" s="311" t="str">
        <f t="array" aca="1" ref="A6" ca="1">IFERROR(INDEX(Problématiques_compétences!$F$2:$AK$2,SMALL(IF(INDIRECT("Problématiques_compétences!F"&amp;MATCH($A$1,Problématiques_compétences!$D$1:$D$118,0)):INDIRECT("Problématiques_compétences!AK"&amp;MATCH($A$1,Problématiques_compétences!$D$1:$D$118,0))="x",COLUMN(Problématiques_compétences!$F$1:$AK$1)-5,""),ROW()-4)),"")</f>
        <v>CT 2.4</v>
      </c>
      <c r="B6" s="1508" t="str">
        <f ca="1">IFERROR(INDEX(Programme!$B$4:$C$46,MATCH(A6,Programme!$B$4:$B$46,0),2),"")</f>
        <v>► Associer des solutions techniques à des fonctions.</v>
      </c>
      <c r="C6" s="1508"/>
      <c r="D6" s="1508"/>
      <c r="E6" s="1508"/>
      <c r="F6" s="1508"/>
      <c r="G6" s="1508"/>
      <c r="H6" s="1508"/>
      <c r="I6" s="1508"/>
      <c r="J6" s="1508"/>
      <c r="K6" s="306" t="str">
        <f t="array" aca="1" ref="K6" ca="1">IFERROR(INDEX(Programme!$B$3:$G$46,MATCH($A$6,Programme!$B$3:$B$46,0),SMALL(IF(INDIRECT("Programme!D"&amp;MATCH($A$6,Programme!$B$1:$B$46,0)):INDIRECT("Programme!G"&amp;MATCH($A$6,Programme!$B$1:$B$46,0))&lt;&gt;"",COLUMN(Programme!$D$3:$G$3)-1),ROW()-5)),"")</f>
        <v>MSOST.1.2</v>
      </c>
      <c r="L6" s="1504" t="str">
        <f ca="1">IFERROR(INDEX(Programme!$I$7:$J$94,MATCH($K6,Programme!$I$7:$I$94,0),2),"")</f>
        <v>Associer des solutions techniques à des fonctions.</v>
      </c>
      <c r="M6" s="1504"/>
      <c r="N6" s="1504"/>
      <c r="O6" s="1504"/>
      <c r="P6" s="1504"/>
      <c r="Q6" s="1505"/>
      <c r="R6" s="1511" t="str">
        <f ca="1">IFERROR(INDEX(Programme!$K$7:$L$94,MATCH($K6&amp;".1",Programme!$K$7:$K$94,0),2),"")&amp;IFERROR(INDEX(Programme!$K$7:$L$94,MATCH($K6&amp;".2",Programme!$K$7:$K$94,0),2),"")&amp;IFERROR(INDEX(Programme!$K$7:$L$94,MATCH($K6&amp;".3",Programme!$K$7:$K$94,0),2),"")&amp;IFERROR(INDEX(Programme!$K$7:$L$94,MATCH($K6&amp;".4",Programme!$K$7:$K$94,0),2),"")&amp;IFERROR(INDEX(Programme!$K$7:$L$94,MATCH($K6&amp;".5",Programme!$K$7:$K$94,0),2),"")&amp;IFERROR(INDEX(Programme!$K$7:$L$94,MATCH($K6&amp;".6",Programme!$K$7:$K$94,0),2),"")</f>
        <v>Analyse fonctionnelle systémique.</v>
      </c>
      <c r="S6" s="1504"/>
      <c r="T6" s="1504"/>
      <c r="U6" s="1504"/>
      <c r="V6" s="1504"/>
      <c r="W6" s="1504"/>
      <c r="X6" s="1504"/>
      <c r="Y6" s="1512"/>
    </row>
    <row r="7" spans="1:25" ht="32.25" customHeight="1" x14ac:dyDescent="0.25">
      <c r="A7" s="312"/>
      <c r="B7" s="314"/>
      <c r="C7" s="314"/>
      <c r="D7" s="314"/>
      <c r="E7" s="314"/>
      <c r="F7" s="314"/>
      <c r="G7" s="314"/>
      <c r="H7" s="314"/>
      <c r="I7" s="314"/>
      <c r="J7" s="314"/>
      <c r="K7" s="310" t="str">
        <f t="array" aca="1" ref="K7" ca="1">IFERROR(INDEX(Programme!$B$3:$G$46,MATCH($A$6,Programme!$B$3:$B$46,0),SMALL(IF(INDIRECT("Programme!D"&amp;MATCH($A$6,Programme!$B$1:$B$46,0)):INDIRECT("Programme!G"&amp;MATCH($A$6,Programme!$B$1:$B$46,0))&lt;&gt;"",COLUMN(Programme!$D$3:$G$3)-1),ROW()-5)),"")</f>
        <v/>
      </c>
      <c r="L7" s="1506" t="str">
        <f ca="1">IFERROR(INDEX(Programme!$I$7:$J$94,MATCH($K7,Programme!$I$7:$I$94,0),2),"")</f>
        <v/>
      </c>
      <c r="M7" s="1506"/>
      <c r="N7" s="1506"/>
      <c r="O7" s="1506"/>
      <c r="P7" s="1506"/>
      <c r="Q7" s="1507"/>
      <c r="R7" s="1513" t="str">
        <f ca="1">IFERROR(INDEX(Programme!$K$7:$L$94,MATCH($K7&amp;".1",Programme!$K$7:$K$94,0),2),"")&amp;IFERROR(INDEX(Programme!$K$7:$L$94,MATCH($K7&amp;".2",Programme!$K$7:$K$94,0),2),"")&amp;IFERROR(INDEX(Programme!$K$7:$L$94,MATCH($K7&amp;".3",Programme!$K$7:$K$94,0),2),"")&amp;IFERROR(INDEX(Programme!$K$7:$L$94,MATCH($K7&amp;".4",Programme!$K$7:$K$94,0),2),"")&amp;IFERROR(INDEX(Programme!$K$7:$L$94,MATCH($K7&amp;".5",Programme!$K$7:$K$94,0),2),"")&amp;IFERROR(INDEX(Programme!$K$7:$L$94,MATCH($K7&amp;".6",Programme!$K$7:$K$94,0),2),"")</f>
        <v/>
      </c>
      <c r="S7" s="1506"/>
      <c r="T7" s="1506"/>
      <c r="U7" s="1506"/>
      <c r="V7" s="1506"/>
      <c r="W7" s="1506"/>
      <c r="X7" s="1506"/>
      <c r="Y7" s="1514"/>
    </row>
    <row r="8" spans="1:25" ht="32.25" customHeight="1" x14ac:dyDescent="0.25">
      <c r="A8" s="311" t="str">
        <f t="array" aca="1" ref="A8" ca="1">IFERROR(INDEX(Problématiques_compétences!$F$2:$AK$2,SMALL(IF(INDIRECT("Problématiques_compétences!F"&amp;MATCH($A$1,Problématiques_compétences!$D$1:$D$118,0)):INDIRECT("Problématiques_compétences!AK"&amp;MATCH($A$1,Problématiques_compétences!$D$1:$D$118,0))="x",COLUMN(Problématiques_compétences!$F$1:$AK$1)-5,""),ROW()-5)),"")</f>
        <v>CT 3.2</v>
      </c>
      <c r="B8" s="1508" t="str">
        <f ca="1">IFERROR(INDEX(Programme!$B$4:$C$46,MATCH(A8,Programme!$B$4:$B$46,0),2),"")</f>
        <v>► Traduire, à l’aide d’outils de représentation numérique, des choix de solutions sous forme de croquis, de dessins ou de schémas.</v>
      </c>
      <c r="C8" s="1508"/>
      <c r="D8" s="1508"/>
      <c r="E8" s="1508"/>
      <c r="F8" s="1508"/>
      <c r="G8" s="1508"/>
      <c r="H8" s="1508"/>
      <c r="I8" s="1508"/>
      <c r="J8" s="1508"/>
      <c r="K8" s="306" t="str">
        <f t="array" aca="1" ref="K8" ca="1">IFERROR(INDEX(Programme!$B$3:$G$46,MATCH($A$8,Programme!$B$3:$B$46,0),SMALL(IF(INDIRECT("Programme!D"&amp;MATCH($A$8,Programme!$B$1:$B$46,0)):INDIRECT("Programme!G"&amp;MATCH($A$8,Programme!$B$1:$B$46,0))&lt;&gt;"",COLUMN(Programme!$D$3:$G$3)-1),ROW()-7)),"")</f>
        <v>DIC.1.5</v>
      </c>
      <c r="L8" s="1504" t="str">
        <f ca="1">IFERROR(INDEX(Programme!$I$7:$J$94,MATCH($K8,Programme!$I$7:$I$94,0),2),"")</f>
        <v>Imaginer des solutions pour produire des objets et des éléments de programmes informatiques en réponse au besoin.</v>
      </c>
      <c r="M8" s="1504"/>
      <c r="N8" s="1504"/>
      <c r="O8" s="1504"/>
      <c r="P8" s="1504"/>
      <c r="Q8" s="1505"/>
      <c r="R8" s="1511" t="str">
        <f ca="1">IFERROR(INDEX(Programme!$K$7:$L$94,MATCH($K8&amp;".1",Programme!$K$7:$K$94,0),2),"")&amp;IFERROR(INDEX(Programme!$K$7:$L$94,MATCH($K8&amp;".2",Programme!$K$7:$K$94,0),2),"")&amp;IFERROR(INDEX(Programme!$K$7:$L$94,MATCH($K8&amp;".3",Programme!$K$7:$K$94,0),2),"")&amp;IFERROR(INDEX(Programme!$K$7:$L$94,MATCH($K8&amp;".4",Programme!$K$7:$K$94,0),2),"")&amp;IFERROR(INDEX(Programme!$K$7:$L$94,MATCH($K8&amp;".5",Programme!$K$7:$K$94,0),2),"")&amp;IFERROR(INDEX(Programme!$K$7:$L$94,MATCH($K8&amp;".6",Programme!$K$7:$K$94,0),2),"")</f>
        <v>Design. Innovation et créativité. Veille. Représentation de solutions (croquis, schémas, algorithmes). Réalité augmentée. Objets connectés.</v>
      </c>
      <c r="S8" s="1504"/>
      <c r="T8" s="1504"/>
      <c r="U8" s="1504"/>
      <c r="V8" s="1504"/>
      <c r="W8" s="1504"/>
      <c r="X8" s="1504"/>
      <c r="Y8" s="1512"/>
    </row>
    <row r="9" spans="1:25" ht="32.25" customHeight="1" x14ac:dyDescent="0.25">
      <c r="A9" s="313"/>
      <c r="B9" s="315"/>
      <c r="C9" s="315"/>
      <c r="D9" s="315"/>
      <c r="E9" s="315"/>
      <c r="F9" s="315"/>
      <c r="G9" s="315"/>
      <c r="H9" s="315"/>
      <c r="I9" s="315"/>
      <c r="J9" s="315"/>
      <c r="K9" s="310" t="str">
        <f t="array" aca="1" ref="K9" ca="1">IFERROR(INDEX(Programme!$B$3:$G$46,MATCH($A$8,Programme!$B$3:$B$46,0),SMALL(IF(INDIRECT("Programme!D"&amp;MATCH($A$8,Programme!$B$1:$B$46,0)):INDIRECT("Programme!G"&amp;MATCH($A$8,Programme!$B$1:$B$46,0))&lt;&gt;"",COLUMN(Programme!$D$3:$G$3)-1),ROW()-7)),"")</f>
        <v>OTSCIS.2.2</v>
      </c>
      <c r="L9" s="1506" t="str">
        <f ca="1">IFERROR(INDEX(Programme!$I$7:$J$94,MATCH($K9,Programme!$I$7:$I$94,0),2),"")</f>
        <v>Lire, utiliser et produire, à l’aide d’outils de représentation numérique, des choix de solutions sous forme de dessins ou de schémas.</v>
      </c>
      <c r="M9" s="1506"/>
      <c r="N9" s="1506"/>
      <c r="O9" s="1506"/>
      <c r="P9" s="1506"/>
      <c r="Q9" s="1507"/>
      <c r="R9" s="1513" t="str">
        <f ca="1">IFERROR(INDEX(Programme!$K$7:$L$94,MATCH($K9&amp;".1",Programme!$K$7:$K$94,0),2),"")&amp;IFERROR(INDEX(Programme!$K$7:$L$94,MATCH($K9&amp;".2",Programme!$K$7:$K$94,0),2),"")&amp;IFERROR(INDEX(Programme!$K$7:$L$94,MATCH($K9&amp;".3",Programme!$K$7:$K$94,0),2),"")&amp;IFERROR(INDEX(Programme!$K$7:$L$94,MATCH($K9&amp;".4",Programme!$K$7:$K$94,0),2),"")&amp;IFERROR(INDEX(Programme!$K$7:$L$94,MATCH($K9&amp;".5",Programme!$K$7:$K$94,0),2),"")&amp;IFERROR(INDEX(Programme!$K$7:$L$94,MATCH($K9&amp;".6",Programme!$K$7:$K$94,0),2),"")</f>
        <v>Outils numériques de description des objets techniques.</v>
      </c>
      <c r="S9" s="1506"/>
      <c r="T9" s="1506"/>
      <c r="U9" s="1506"/>
      <c r="V9" s="1506"/>
      <c r="W9" s="1506"/>
      <c r="X9" s="1506"/>
      <c r="Y9" s="1514"/>
    </row>
    <row r="10" spans="1:25" ht="32.25" customHeight="1" x14ac:dyDescent="0.25">
      <c r="A10" s="311" t="str">
        <f t="array" aca="1" ref="A10" ca="1">IFERROR(INDEX(Problématiques_compétences!$F$2:$AK$2,SMALL(IF(INDIRECT("Problématiques_compétences!F"&amp;MATCH($A$1,Problématiques_compétences!$D$1:$D$118,0)):INDIRECT("Problématiques_compétences!AK"&amp;MATCH($A$1,Problématiques_compétences!$D$1:$D$118,0))="x",COLUMN(Problématiques_compétences!$F$1:$AK$1)-5,""),ROW()-6)),"")</f>
        <v>CT 5.1</v>
      </c>
      <c r="B10" s="1508" t="str">
        <f ca="1">IFERROR(INDEX(Programme!$B$4:$C$46,MATCH(A10,Programme!$B$4:$B$46,0),2),"")</f>
        <v>► Simuler numériquement la structure et/ou le comportement d’un objet.</v>
      </c>
      <c r="C10" s="1508"/>
      <c r="D10" s="1508"/>
      <c r="E10" s="1508"/>
      <c r="F10" s="1508"/>
      <c r="G10" s="1508"/>
      <c r="H10" s="1508"/>
      <c r="I10" s="1508"/>
      <c r="J10" s="1508"/>
      <c r="K10" s="306" t="str">
        <f t="array" aca="1" ref="K10" ca="1">IFERROR(INDEX(Programme!$B$3:$G$46,MATCH($A$10,Programme!$B$3:$B$46,0),SMALL(IF(INDIRECT("Programme!D"&amp;MATCH($A$10,Programme!$B$1:$B$46,0)):INDIRECT("Programme!G"&amp;MATCH($A$10,Programme!$B$1:$B$46,0))&lt;&gt;"",COLUMN(Programme!$D$3:$G$3)-1),ROW()-9)),"")</f>
        <v>MSOST.2.2</v>
      </c>
      <c r="L10" s="1504" t="str">
        <f ca="1">IFERROR(INDEX(Programme!$I$7:$J$94,MATCH($K10,Programme!$I$7:$I$94,0),2),"")</f>
        <v>Simuler numériquement la structure et/ou le comportement d’un objet. Interpréter le comportement de l’objet technique et le communiquer en argumentant.</v>
      </c>
      <c r="M10" s="1504"/>
      <c r="N10" s="1504"/>
      <c r="O10" s="1504"/>
      <c r="P10" s="1504"/>
      <c r="Q10" s="1505"/>
      <c r="R10" s="1511" t="str">
        <f ca="1">IFERROR(INDEX(Programme!$K$7:$L$94,MATCH($K10&amp;".1",Programme!$K$7:$K$94,0),2),"")&amp;IFERROR(INDEX(Programme!$K$7:$L$94,MATCH($K10&amp;".2",Programme!$K$7:$K$94,0),2),"")&amp;IFERROR(INDEX(Programme!$K$7:$L$94,MATCH($K10&amp;".3",Programme!$K$7:$K$94,0),2),"")&amp;IFERROR(INDEX(Programme!$K$7:$L$94,MATCH($K10&amp;".4",Programme!$K$7:$K$94,0),2),"")&amp;IFERROR(INDEX(Programme!$K$7:$L$94,MATCH($K10&amp;".5",Programme!$K$7:$K$94,0),2),"")&amp;IFERROR(INDEX(Programme!$K$7:$L$94,MATCH($K10&amp;".6",Programme!$K$7:$K$94,0),2),"")</f>
        <v>Notions d’écarts entre les attentes fixées par le cahier des charges et les résultats de la simulation.</v>
      </c>
      <c r="S10" s="1504"/>
      <c r="T10" s="1504"/>
      <c r="U10" s="1504"/>
      <c r="V10" s="1504"/>
      <c r="W10" s="1504"/>
      <c r="X10" s="1504"/>
      <c r="Y10" s="1512"/>
    </row>
    <row r="11" spans="1:25" ht="32.25" customHeight="1" thickBot="1" x14ac:dyDescent="0.3">
      <c r="A11" s="311"/>
      <c r="B11" s="1508"/>
      <c r="C11" s="1508"/>
      <c r="D11" s="1508"/>
      <c r="E11" s="1508"/>
      <c r="F11" s="1508"/>
      <c r="G11" s="1508"/>
      <c r="H11" s="1508"/>
      <c r="I11" s="1508"/>
      <c r="J11" s="1508"/>
      <c r="K11" s="306" t="str">
        <f t="array" aca="1" ref="K11" ca="1">IFERROR(INDEX(Programme!$B$3:$G$46,MATCH($A$10,Programme!$B$3:$B$46,0),SMALL(IF(INDIRECT("Programme!D"&amp;MATCH($A$10,Programme!$B$1:$B$46,0)):INDIRECT("Programme!G"&amp;MATCH($A$10,Programme!$B$1:$B$46,0))&lt;&gt;"",COLUMN(Programme!$D$3:$G$3)-1),ROW()-9)),"")</f>
        <v/>
      </c>
      <c r="L11" s="1504" t="str">
        <f ca="1">IFERROR(INDEX(Programme!$I$7:$J$94,MATCH($K11,Programme!$I$7:$I$94,0),2),"")</f>
        <v/>
      </c>
      <c r="M11" s="1504"/>
      <c r="N11" s="1509"/>
      <c r="O11" s="1509"/>
      <c r="P11" s="1509"/>
      <c r="Q11" s="1510"/>
      <c r="R11" s="1511" t="str">
        <f ca="1">IFERROR(INDEX(Programme!$K$7:$L$94,MATCH($K11&amp;".1",Programme!$K$7:$K$94,0),2),"")&amp;IFERROR(INDEX(Programme!$K$7:$L$94,MATCH($K11&amp;".2",Programme!$K$7:$K$94,0),2),"")&amp;IFERROR(INDEX(Programme!$K$7:$L$94,MATCH($K11&amp;".3",Programme!$K$7:$K$94,0),2),"")&amp;IFERROR(INDEX(Programme!$K$7:$L$94,MATCH($K11&amp;".4",Programme!$K$7:$K$94,0),2),"")&amp;IFERROR(INDEX(Programme!$K$7:$L$94,MATCH($K11&amp;".5",Programme!$K$7:$K$94,0),2),"")&amp;IFERROR(INDEX(Programme!$K$7:$L$94,MATCH($K11&amp;".6",Programme!$K$7:$K$94,0),2),"")</f>
        <v/>
      </c>
      <c r="S11" s="1504"/>
      <c r="T11" s="1504"/>
      <c r="U11" s="1504"/>
      <c r="V11" s="1504"/>
      <c r="W11" s="1504"/>
      <c r="X11" s="1504"/>
      <c r="Y11" s="1512"/>
    </row>
    <row r="12" spans="1:25" ht="16.5" customHeight="1" x14ac:dyDescent="0.25">
      <c r="A12" s="858" t="s">
        <v>70</v>
      </c>
      <c r="B12" s="859"/>
      <c r="C12" s="859"/>
      <c r="D12" s="859"/>
      <c r="E12" s="859"/>
      <c r="F12" s="859"/>
      <c r="G12" s="859"/>
      <c r="H12" s="859"/>
      <c r="I12" s="859"/>
      <c r="J12" s="859"/>
      <c r="K12" s="860"/>
      <c r="L12" s="861"/>
      <c r="M12" s="862"/>
      <c r="N12" s="863" t="s">
        <v>72</v>
      </c>
      <c r="O12" s="864"/>
      <c r="P12" s="864"/>
      <c r="Q12" s="864"/>
      <c r="R12" s="864"/>
      <c r="S12" s="864"/>
      <c r="T12" s="864"/>
      <c r="U12" s="864"/>
      <c r="V12" s="864"/>
      <c r="W12" s="864"/>
      <c r="X12" s="864"/>
      <c r="Y12" s="865"/>
    </row>
    <row r="13" spans="1:25" ht="30.75" customHeight="1" x14ac:dyDescent="0.25">
      <c r="A13" s="1531" t="s">
        <v>653</v>
      </c>
      <c r="B13" s="1532"/>
      <c r="C13" s="1532"/>
      <c r="D13" s="1532"/>
      <c r="E13" s="1532"/>
      <c r="F13" s="1532"/>
      <c r="G13" s="1532"/>
      <c r="H13" s="1532"/>
      <c r="I13" s="1532"/>
      <c r="J13" s="1532"/>
      <c r="K13" s="1532"/>
      <c r="L13" s="1532"/>
      <c r="M13" s="1533"/>
      <c r="N13" s="1525" t="s">
        <v>1035</v>
      </c>
      <c r="O13" s="1526"/>
      <c r="P13" s="1526"/>
      <c r="Q13" s="1526"/>
      <c r="R13" s="1526"/>
      <c r="S13" s="1526"/>
      <c r="T13" s="1526"/>
      <c r="U13" s="1526"/>
      <c r="V13" s="1526"/>
      <c r="W13" s="1526"/>
      <c r="X13" s="1526"/>
      <c r="Y13" s="1527"/>
    </row>
    <row r="14" spans="1:25" ht="30.75" customHeight="1" x14ac:dyDescent="0.25">
      <c r="A14" s="1534"/>
      <c r="B14" s="1535"/>
      <c r="C14" s="1535"/>
      <c r="D14" s="1535"/>
      <c r="E14" s="1535"/>
      <c r="F14" s="1535"/>
      <c r="G14" s="1535"/>
      <c r="H14" s="1535"/>
      <c r="I14" s="1535"/>
      <c r="J14" s="1535"/>
      <c r="K14" s="1535"/>
      <c r="L14" s="1535"/>
      <c r="M14" s="1536"/>
      <c r="N14" s="1538"/>
      <c r="O14" s="1539"/>
      <c r="P14" s="1539"/>
      <c r="Q14" s="1539"/>
      <c r="R14" s="1539"/>
      <c r="S14" s="1539"/>
      <c r="T14" s="1539"/>
      <c r="U14" s="1539"/>
      <c r="V14" s="1539"/>
      <c r="W14" s="1539"/>
      <c r="X14" s="1539"/>
      <c r="Y14" s="1540"/>
    </row>
    <row r="15" spans="1:25" ht="16.5" customHeight="1" x14ac:dyDescent="0.25">
      <c r="A15" s="866" t="s">
        <v>382</v>
      </c>
      <c r="B15" s="867"/>
      <c r="C15" s="868"/>
      <c r="D15" s="868"/>
      <c r="E15" s="868"/>
      <c r="F15" s="868"/>
      <c r="G15" s="868"/>
      <c r="H15" s="868"/>
      <c r="I15" s="868"/>
      <c r="J15" s="868"/>
      <c r="K15" s="869"/>
      <c r="L15" s="870"/>
      <c r="M15" s="871"/>
      <c r="N15" s="872" t="s">
        <v>383</v>
      </c>
      <c r="O15" s="873"/>
      <c r="P15" s="873"/>
      <c r="Q15" s="873"/>
      <c r="R15" s="873"/>
      <c r="S15" s="873"/>
      <c r="T15" s="873"/>
      <c r="U15" s="873"/>
      <c r="V15" s="873"/>
      <c r="W15" s="873"/>
      <c r="X15" s="873"/>
      <c r="Y15" s="874"/>
    </row>
    <row r="16" spans="1:25" ht="30" customHeight="1" x14ac:dyDescent="0.25">
      <c r="A16" s="1525" t="s">
        <v>1036</v>
      </c>
      <c r="B16" s="1526"/>
      <c r="C16" s="1526"/>
      <c r="D16" s="1526"/>
      <c r="E16" s="1526"/>
      <c r="F16" s="1526"/>
      <c r="G16" s="1526"/>
      <c r="H16" s="1526"/>
      <c r="I16" s="1526"/>
      <c r="J16" s="1526"/>
      <c r="K16" s="1526"/>
      <c r="L16" s="1526"/>
      <c r="M16" s="1527"/>
      <c r="N16" s="1525" t="s">
        <v>1037</v>
      </c>
      <c r="O16" s="1526"/>
      <c r="P16" s="1526"/>
      <c r="Q16" s="1526"/>
      <c r="R16" s="1526"/>
      <c r="S16" s="1526"/>
      <c r="T16" s="1526"/>
      <c r="U16" s="1526"/>
      <c r="V16" s="1526"/>
      <c r="W16" s="1526"/>
      <c r="X16" s="1526"/>
      <c r="Y16" s="1527"/>
    </row>
    <row r="17" spans="1:25" ht="30" customHeight="1" thickBot="1" x14ac:dyDescent="0.3">
      <c r="A17" s="1528"/>
      <c r="B17" s="1529"/>
      <c r="C17" s="1529"/>
      <c r="D17" s="1529"/>
      <c r="E17" s="1529"/>
      <c r="F17" s="1529"/>
      <c r="G17" s="1529"/>
      <c r="H17" s="1529"/>
      <c r="I17" s="1529"/>
      <c r="J17" s="1529"/>
      <c r="K17" s="1529"/>
      <c r="L17" s="1529"/>
      <c r="M17" s="1530"/>
      <c r="N17" s="1528"/>
      <c r="O17" s="1529"/>
      <c r="P17" s="1529"/>
      <c r="Q17" s="1529"/>
      <c r="R17" s="1529"/>
      <c r="S17" s="1529"/>
      <c r="T17" s="1529"/>
      <c r="U17" s="1529"/>
      <c r="V17" s="1529"/>
      <c r="W17" s="1529"/>
      <c r="X17" s="1529"/>
      <c r="Y17" s="1530"/>
    </row>
    <row r="18" spans="1:25" ht="34.5" customHeight="1" x14ac:dyDescent="0.25">
      <c r="A18" s="875" t="s">
        <v>73</v>
      </c>
      <c r="B18" s="864"/>
      <c r="C18" s="864"/>
      <c r="D18" s="864"/>
      <c r="E18" s="864"/>
      <c r="F18" s="864" t="s">
        <v>654</v>
      </c>
      <c r="G18" s="864"/>
      <c r="H18" s="864"/>
      <c r="I18" s="864"/>
      <c r="J18" s="864"/>
      <c r="K18" s="863"/>
      <c r="L18" s="861"/>
      <c r="M18" s="876"/>
      <c r="N18" s="1520" t="s">
        <v>388</v>
      </c>
      <c r="O18" s="1521"/>
      <c r="P18" s="1521"/>
      <c r="Q18" s="1521"/>
      <c r="R18" s="1541" t="s">
        <v>655</v>
      </c>
      <c r="S18" s="1541"/>
      <c r="T18" s="1541"/>
      <c r="U18" s="1541"/>
      <c r="V18" s="1541" t="s">
        <v>656</v>
      </c>
      <c r="W18" s="1541"/>
      <c r="X18" s="1541"/>
      <c r="Y18" s="1542"/>
    </row>
    <row r="19" spans="1:25" ht="52.5" customHeight="1" thickBot="1" x14ac:dyDescent="0.3">
      <c r="A19" s="885" t="s">
        <v>1038</v>
      </c>
      <c r="B19" s="877"/>
      <c r="C19" s="877"/>
      <c r="D19" s="877"/>
      <c r="E19" s="877"/>
      <c r="F19" s="877"/>
      <c r="G19" s="877"/>
      <c r="H19" s="878"/>
      <c r="I19" s="878"/>
      <c r="J19" s="878"/>
      <c r="K19" s="879"/>
      <c r="L19" s="879"/>
      <c r="M19" s="880"/>
      <c r="N19" s="1522"/>
      <c r="O19" s="1523"/>
      <c r="P19" s="1523"/>
      <c r="Q19" s="1523"/>
      <c r="R19" s="1529" t="s">
        <v>657</v>
      </c>
      <c r="S19" s="1529"/>
      <c r="T19" s="1529"/>
      <c r="U19" s="1529"/>
      <c r="V19" s="1518" t="s">
        <v>658</v>
      </c>
      <c r="W19" s="1518"/>
      <c r="X19" s="1518"/>
      <c r="Y19" s="1519"/>
    </row>
    <row r="20" spans="1:25" x14ac:dyDescent="0.25">
      <c r="A20" s="881"/>
      <c r="B20" s="873"/>
      <c r="C20" s="873"/>
      <c r="D20" s="873"/>
      <c r="E20" s="873"/>
      <c r="F20" s="873"/>
      <c r="G20" s="873"/>
      <c r="H20" s="869"/>
      <c r="I20" s="869"/>
      <c r="J20" s="869"/>
      <c r="K20" s="882"/>
      <c r="L20" s="882"/>
      <c r="M20" s="882"/>
      <c r="N20" s="882"/>
      <c r="O20" s="883"/>
      <c r="P20" s="883"/>
      <c r="Q20" s="883"/>
      <c r="R20" s="883"/>
      <c r="S20" s="883"/>
      <c r="T20" s="883"/>
      <c r="U20" s="883"/>
      <c r="V20" s="883"/>
      <c r="W20" s="883"/>
      <c r="X20" s="883"/>
      <c r="Y20" s="883"/>
    </row>
    <row r="21" spans="1:25" ht="15.75" x14ac:dyDescent="0.25">
      <c r="A21" s="1537" t="s">
        <v>74</v>
      </c>
      <c r="B21" s="1537"/>
      <c r="C21" s="1537"/>
      <c r="D21" s="1537"/>
      <c r="E21" s="1537"/>
      <c r="F21" s="1537"/>
      <c r="G21" s="1537"/>
      <c r="H21" s="1537"/>
      <c r="I21" s="1537"/>
      <c r="J21" s="1537"/>
      <c r="K21" s="1537"/>
      <c r="L21" s="1537"/>
      <c r="M21" s="1537"/>
      <c r="N21" s="1537"/>
      <c r="O21" s="1537"/>
      <c r="P21" s="1537"/>
      <c r="Q21" s="1537"/>
      <c r="R21" s="1537"/>
      <c r="S21" s="1537"/>
      <c r="T21" s="1537"/>
      <c r="U21" s="1537"/>
      <c r="V21" s="1537"/>
      <c r="W21" s="1537"/>
      <c r="X21" s="1537"/>
      <c r="Y21" s="1537"/>
    </row>
    <row r="22" spans="1:25" x14ac:dyDescent="0.25">
      <c r="A22" s="884"/>
      <c r="B22" s="857"/>
      <c r="C22" s="1517" t="s">
        <v>75</v>
      </c>
      <c r="D22" s="1515"/>
      <c r="E22" s="1515"/>
      <c r="F22" s="1515"/>
      <c r="G22" s="1515"/>
      <c r="H22" s="1515"/>
      <c r="I22" s="1515"/>
      <c r="J22" s="1515"/>
      <c r="K22" s="1516"/>
      <c r="L22" s="1515" t="s">
        <v>76</v>
      </c>
      <c r="M22" s="1515"/>
      <c r="N22" s="1515"/>
      <c r="O22" s="1515"/>
      <c r="P22" s="1515"/>
      <c r="Q22" s="1515"/>
      <c r="R22" s="1516"/>
      <c r="S22" s="1517" t="s">
        <v>77</v>
      </c>
      <c r="T22" s="1515"/>
      <c r="U22" s="1515"/>
      <c r="V22" s="1515"/>
      <c r="W22" s="1515"/>
      <c r="X22" s="1515"/>
      <c r="Y22" s="1516"/>
    </row>
    <row r="23" spans="1:25" ht="33.75" customHeight="1" x14ac:dyDescent="0.25">
      <c r="A23" s="1497" t="s">
        <v>78</v>
      </c>
      <c r="B23" s="1524"/>
      <c r="C23" s="1492" t="s">
        <v>1039</v>
      </c>
      <c r="D23" s="1493"/>
      <c r="E23" s="1493"/>
      <c r="F23" s="1493"/>
      <c r="G23" s="1493"/>
      <c r="H23" s="1493"/>
      <c r="I23" s="1493"/>
      <c r="J23" s="1493"/>
      <c r="K23" s="1494"/>
      <c r="L23" s="1493" t="s">
        <v>659</v>
      </c>
      <c r="M23" s="1493"/>
      <c r="N23" s="1493"/>
      <c r="O23" s="1493"/>
      <c r="P23" s="1493"/>
      <c r="Q23" s="1493"/>
      <c r="R23" s="1494"/>
      <c r="S23" s="1492" t="s">
        <v>1040</v>
      </c>
      <c r="T23" s="1493"/>
      <c r="U23" s="1493"/>
      <c r="V23" s="1493"/>
      <c r="W23" s="1493"/>
      <c r="X23" s="1493"/>
      <c r="Y23" s="1494"/>
    </row>
    <row r="24" spans="1:25" ht="45" customHeight="1" x14ac:dyDescent="0.25">
      <c r="A24" s="1495" t="s">
        <v>79</v>
      </c>
      <c r="B24" s="1496"/>
      <c r="C24" s="1492" t="s">
        <v>1041</v>
      </c>
      <c r="D24" s="1493"/>
      <c r="E24" s="1493"/>
      <c r="F24" s="1493"/>
      <c r="G24" s="1493"/>
      <c r="H24" s="1493"/>
      <c r="I24" s="1493"/>
      <c r="J24" s="1493"/>
      <c r="K24" s="1494"/>
      <c r="L24" s="1492" t="s">
        <v>1042</v>
      </c>
      <c r="M24" s="1493"/>
      <c r="N24" s="1493"/>
      <c r="O24" s="1493"/>
      <c r="P24" s="1493"/>
      <c r="Q24" s="1493"/>
      <c r="R24" s="1494"/>
      <c r="S24" s="1492" t="s">
        <v>1043</v>
      </c>
      <c r="T24" s="1493"/>
      <c r="U24" s="1493"/>
      <c r="V24" s="1493"/>
      <c r="W24" s="1493"/>
      <c r="X24" s="1493"/>
      <c r="Y24" s="1494"/>
    </row>
    <row r="25" spans="1:25" ht="45" customHeight="1" x14ac:dyDescent="0.25">
      <c r="A25" s="1497" t="s">
        <v>81</v>
      </c>
      <c r="B25" s="1498"/>
      <c r="C25" s="1492" t="s">
        <v>1044</v>
      </c>
      <c r="D25" s="1493"/>
      <c r="E25" s="1493"/>
      <c r="F25" s="1493"/>
      <c r="G25" s="1493"/>
      <c r="H25" s="1493"/>
      <c r="I25" s="1493"/>
      <c r="J25" s="1493"/>
      <c r="K25" s="1494"/>
      <c r="L25" s="1492" t="s">
        <v>1044</v>
      </c>
      <c r="M25" s="1493"/>
      <c r="N25" s="1493"/>
      <c r="O25" s="1493"/>
      <c r="P25" s="1493"/>
      <c r="Q25" s="1493"/>
      <c r="R25" s="1494"/>
      <c r="S25" s="1492" t="s">
        <v>1044</v>
      </c>
      <c r="T25" s="1493"/>
      <c r="U25" s="1493"/>
      <c r="V25" s="1493"/>
      <c r="W25" s="1493"/>
      <c r="X25" s="1493"/>
      <c r="Y25" s="1494"/>
    </row>
    <row r="26" spans="1:25" ht="45" customHeight="1" x14ac:dyDescent="0.25">
      <c r="A26" s="1497" t="s">
        <v>80</v>
      </c>
      <c r="B26" s="1498"/>
      <c r="C26" s="1492" t="s">
        <v>1045</v>
      </c>
      <c r="D26" s="1493"/>
      <c r="E26" s="1493"/>
      <c r="F26" s="1493"/>
      <c r="G26" s="1493"/>
      <c r="H26" s="1493"/>
      <c r="I26" s="1493"/>
      <c r="J26" s="1493"/>
      <c r="K26" s="1494"/>
      <c r="L26" s="1492" t="s">
        <v>1046</v>
      </c>
      <c r="M26" s="1493"/>
      <c r="N26" s="1493"/>
      <c r="O26" s="1493"/>
      <c r="P26" s="1493"/>
      <c r="Q26" s="1493"/>
      <c r="R26" s="1494"/>
      <c r="S26" s="1492" t="s">
        <v>1047</v>
      </c>
      <c r="T26" s="1493"/>
      <c r="U26" s="1493"/>
      <c r="V26" s="1493"/>
      <c r="W26" s="1493"/>
      <c r="X26" s="1493"/>
      <c r="Y26" s="1494"/>
    </row>
    <row r="27" spans="1:25" ht="45" customHeight="1" x14ac:dyDescent="0.25">
      <c r="A27" s="1495" t="s">
        <v>341</v>
      </c>
      <c r="B27" s="1496"/>
      <c r="C27" s="1492" t="s">
        <v>1048</v>
      </c>
      <c r="D27" s="1493"/>
      <c r="E27" s="1493"/>
      <c r="F27" s="1493"/>
      <c r="G27" s="1493"/>
      <c r="H27" s="1493"/>
      <c r="I27" s="1493"/>
      <c r="J27" s="1493"/>
      <c r="K27" s="1494"/>
      <c r="L27" s="1492" t="s">
        <v>1049</v>
      </c>
      <c r="M27" s="1493"/>
      <c r="N27" s="1493"/>
      <c r="O27" s="1493"/>
      <c r="P27" s="1493"/>
      <c r="Q27" s="1493"/>
      <c r="R27" s="1494"/>
      <c r="S27" s="1492" t="s">
        <v>1050</v>
      </c>
      <c r="T27" s="1493"/>
      <c r="U27" s="1493"/>
      <c r="V27" s="1493"/>
      <c r="W27" s="1493"/>
      <c r="X27" s="1493"/>
      <c r="Y27" s="1494"/>
    </row>
    <row r="30" spans="1:25" x14ac:dyDescent="0.25">
      <c r="D30" s="4"/>
    </row>
    <row r="32" spans="1:25" x14ac:dyDescent="0.25">
      <c r="I32" s="12"/>
      <c r="J32" s="12"/>
      <c r="K32" s="12"/>
    </row>
    <row r="33" spans="9:11" ht="15.75" x14ac:dyDescent="0.25">
      <c r="I33" s="13"/>
      <c r="J33" s="14"/>
      <c r="K33" s="5"/>
    </row>
    <row r="34" spans="9:11" x14ac:dyDescent="0.25">
      <c r="I34" s="12"/>
      <c r="J34" s="5"/>
    </row>
    <row r="35" spans="9:11" x14ac:dyDescent="0.25">
      <c r="I35" s="12"/>
    </row>
  </sheetData>
  <mergeCells count="56">
    <mergeCell ref="B6:J6"/>
    <mergeCell ref="L6:Q6"/>
    <mergeCell ref="R6:Y6"/>
    <mergeCell ref="L7:Q7"/>
    <mergeCell ref="L5:Q5"/>
    <mergeCell ref="R5:Y5"/>
    <mergeCell ref="R7:Y7"/>
    <mergeCell ref="A1:A2"/>
    <mergeCell ref="B2:M2"/>
    <mergeCell ref="B4:J4"/>
    <mergeCell ref="L4:Q4"/>
    <mergeCell ref="R4:Y4"/>
    <mergeCell ref="B8:J8"/>
    <mergeCell ref="L8:Q8"/>
    <mergeCell ref="R8:Y8"/>
    <mergeCell ref="L9:Q9"/>
    <mergeCell ref="R9:Y9"/>
    <mergeCell ref="B10:J10"/>
    <mergeCell ref="L10:Q10"/>
    <mergeCell ref="R10:Y10"/>
    <mergeCell ref="B11:J11"/>
    <mergeCell ref="L11:Q11"/>
    <mergeCell ref="R11:Y11"/>
    <mergeCell ref="A13:M14"/>
    <mergeCell ref="N13:Y14"/>
    <mergeCell ref="A16:M17"/>
    <mergeCell ref="N16:Y17"/>
    <mergeCell ref="N18:Q19"/>
    <mergeCell ref="R18:U18"/>
    <mergeCell ref="V18:Y18"/>
    <mergeCell ref="R19:U19"/>
    <mergeCell ref="V19:Y19"/>
    <mergeCell ref="A21:Y21"/>
    <mergeCell ref="C22:K22"/>
    <mergeCell ref="L22:R22"/>
    <mergeCell ref="S22:Y22"/>
    <mergeCell ref="A23:B23"/>
    <mergeCell ref="C23:K23"/>
    <mergeCell ref="L23:R23"/>
    <mergeCell ref="S23:Y23"/>
    <mergeCell ref="A24:B24"/>
    <mergeCell ref="C24:K24"/>
    <mergeCell ref="L24:R24"/>
    <mergeCell ref="S24:Y24"/>
    <mergeCell ref="A25:B25"/>
    <mergeCell ref="C25:K25"/>
    <mergeCell ref="L25:R25"/>
    <mergeCell ref="S25:Y25"/>
    <mergeCell ref="A26:B26"/>
    <mergeCell ref="C26:K26"/>
    <mergeCell ref="L26:R26"/>
    <mergeCell ref="S26:Y26"/>
    <mergeCell ref="A27:B27"/>
    <mergeCell ref="C27:K27"/>
    <mergeCell ref="L27:R27"/>
    <mergeCell ref="S27:Y27"/>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Y35"/>
  <sheetViews>
    <sheetView topLeftCell="A5" zoomScale="70" zoomScaleNormal="70" workbookViewId="0">
      <selection activeCell="X32" sqref="X32"/>
    </sheetView>
  </sheetViews>
  <sheetFormatPr baseColWidth="10" defaultRowHeight="15" x14ac:dyDescent="0.25"/>
  <cols>
    <col min="1" max="1" width="7.28515625" style="284" customWidth="1"/>
    <col min="2" max="10" width="6.5703125" style="284" customWidth="1"/>
    <col min="11" max="11" width="9.140625" style="284" customWidth="1"/>
    <col min="12" max="17" width="8.28515625" style="284" customWidth="1"/>
    <col min="18" max="25" width="8.5703125" style="284" customWidth="1"/>
    <col min="26" max="31" width="4.7109375" style="284" customWidth="1"/>
    <col min="32" max="16384" width="11.42578125" style="284"/>
  </cols>
  <sheetData>
    <row r="1" spans="1:25" ht="18" customHeight="1" x14ac:dyDescent="0.25">
      <c r="A1" s="1499" t="s">
        <v>490</v>
      </c>
      <c r="B1" s="291" t="s">
        <v>42</v>
      </c>
      <c r="C1" s="292"/>
      <c r="D1" s="292"/>
      <c r="E1" s="292"/>
      <c r="F1" s="292"/>
      <c r="G1" s="292"/>
      <c r="H1" s="292"/>
      <c r="I1" s="292"/>
      <c r="J1" s="292"/>
      <c r="K1" s="292"/>
      <c r="L1" s="292"/>
      <c r="M1" s="293"/>
      <c r="N1" s="299" t="s">
        <v>381</v>
      </c>
      <c r="O1" s="294"/>
      <c r="P1" s="294"/>
      <c r="Q1" s="294"/>
      <c r="R1" s="294"/>
      <c r="S1" s="294"/>
      <c r="T1" s="294"/>
      <c r="U1" s="294"/>
      <c r="V1" s="294"/>
      <c r="W1" s="294"/>
      <c r="X1" s="294"/>
      <c r="Y1" s="295"/>
    </row>
    <row r="2" spans="1:25" ht="20.25" customHeight="1" thickBot="1" x14ac:dyDescent="0.3">
      <c r="A2" s="1500"/>
      <c r="B2" s="1501" t="str">
        <f>INDEX(Problématiques_compétences!$A$3:$D$118,QUOTIENT(MATCH(A1,Problématiques_compétences!$D$3:$D$118,0),8)*8+2,1)</f>
        <v>Projet 1 Aménager un jardin</v>
      </c>
      <c r="C2" s="1502"/>
      <c r="D2" s="1502"/>
      <c r="E2" s="1502"/>
      <c r="F2" s="1502"/>
      <c r="G2" s="1502"/>
      <c r="H2" s="1502"/>
      <c r="I2" s="1502"/>
      <c r="J2" s="1502"/>
      <c r="K2" s="1502"/>
      <c r="L2" s="1502"/>
      <c r="M2" s="1503"/>
      <c r="N2" s="296" t="str">
        <f>INDEX(Problématiques_compétences!$B$3:$D$118,MATCH(A1,Problématiques_compétences!$D$3:$D$118,0),1)</f>
        <v>Recherches de solutions</v>
      </c>
      <c r="O2" s="297"/>
      <c r="P2" s="297"/>
      <c r="Q2" s="297"/>
      <c r="R2" s="297"/>
      <c r="S2" s="297"/>
      <c r="T2" s="297"/>
      <c r="U2" s="297"/>
      <c r="V2" s="297"/>
      <c r="W2" s="297"/>
      <c r="X2" s="297"/>
      <c r="Y2" s="298"/>
    </row>
    <row r="3" spans="1:25" ht="15.75" customHeight="1" x14ac:dyDescent="0.25">
      <c r="A3" s="291" t="s">
        <v>55</v>
      </c>
      <c r="B3" s="300"/>
      <c r="C3" s="300"/>
      <c r="D3" s="300"/>
      <c r="E3" s="301"/>
      <c r="F3" s="300"/>
      <c r="G3" s="300"/>
      <c r="H3" s="301"/>
      <c r="I3" s="300"/>
      <c r="J3" s="300"/>
      <c r="K3" s="302" t="s">
        <v>71</v>
      </c>
      <c r="L3" s="303"/>
      <c r="M3" s="303"/>
      <c r="N3" s="303"/>
      <c r="O3" s="300"/>
      <c r="P3" s="300"/>
      <c r="Q3" s="300"/>
      <c r="R3" s="304" t="s">
        <v>350</v>
      </c>
      <c r="S3" s="300"/>
      <c r="T3" s="300"/>
      <c r="U3" s="300"/>
      <c r="V3" s="300"/>
      <c r="W3" s="300"/>
      <c r="X3" s="300"/>
      <c r="Y3" s="305"/>
    </row>
    <row r="4" spans="1:25" ht="32.25" customHeight="1" x14ac:dyDescent="0.25">
      <c r="A4" s="311" t="str">
        <f t="array" aca="1" ref="A4" ca="1">IFERROR(INDEX(Problématiques_compétences!$F$2:$AK$2,SMALL(IF(INDIRECT("Problématiques_compétences!F"&amp;MATCH($A$1,Problématiques_compétences!$D$1:$D$118,0)):INDIRECT("Problématiques_compétences!AK"&amp;MATCH($A$1,Problématiques_compétences!$D$1:$D$118,0))="x",COLUMN(Problématiques_compétences!$F$1:$AK$1)-5,""),ROW()-3)),"")</f>
        <v>CT 1.4</v>
      </c>
      <c r="B4" s="1508" t="str">
        <f ca="1">INDEX(Programme!$B$4:$C$46,MATCH(A4,Programme!$B$4:$B$46,0),2)</f>
        <v>► Participer à l’organisation et au déroulement de projets.</v>
      </c>
      <c r="C4" s="1508"/>
      <c r="D4" s="1508"/>
      <c r="E4" s="1508"/>
      <c r="F4" s="1508"/>
      <c r="G4" s="1508"/>
      <c r="H4" s="1508"/>
      <c r="I4" s="1508"/>
      <c r="J4" s="1508"/>
      <c r="K4" s="306" t="str">
        <f t="array" aca="1" ref="K4" ca="1">INDEX(Programme!$B$3:$G$46,MATCH($A$4,Programme!$B$3:$B$46,0),SMALL(IF(INDIRECT("Programme!D"&amp;MATCH($A$4,Programme!$B$1:$B$46,0)):INDIRECT("Programme!G"&amp;MATCH($A$4,Programme!$B$1:$B$46,0))&lt;&gt;"",COLUMN(Programme!$D$3:$G$3)-1),ROW()-3))</f>
        <v>DIC.1.4</v>
      </c>
      <c r="L4" s="1504" t="str">
        <f ca="1">IFERROR(INDEX(Programme!$I$7:$J$94,MATCH($K4,Programme!$I$7:$I$94,0),2),"")</f>
        <v>Participer à l’organisation de projets, la définition des rôles, la planification (se projeter et anticiper) et aux revues de projet.</v>
      </c>
      <c r="M4" s="1504"/>
      <c r="N4" s="1504"/>
      <c r="O4" s="1504"/>
      <c r="P4" s="1504"/>
      <c r="Q4" s="1505"/>
      <c r="R4" s="1511" t="str">
        <f ca="1">IFERROR(INDEX(Programme!$K$7:$L$94,MATCH($K4&amp;".1",Programme!$K$7:$K$94,0),2),"")&amp;IFERROR(INDEX(Programme!$K$7:$L$94,MATCH($K4&amp;".2",Programme!$K$7:$K$94,0),2),"")&amp;IFERROR(INDEX(Programme!$K$7:$L$94,MATCH($K4&amp;".3",Programme!$K$7:$K$94,0),2),"")&amp;IFERROR(INDEX(Programme!$K$7:$L$94,MATCH($K4&amp;".4",Programme!$K$7:$K$94,0),2),"")&amp;IFERROR(INDEX(Programme!$K$7:$L$94,MATCH($K4&amp;".5",Programme!$K$7:$K$94,0),2),"")&amp;IFERROR(INDEX(Programme!$K$7:$L$94,MATCH($K4&amp;".6",Programme!$K$7:$K$94,0),2),"")</f>
        <v>Organisation d’un groupe de projet, rôle des participants, planning, revue de projets.</v>
      </c>
      <c r="S4" s="1504"/>
      <c r="T4" s="1504"/>
      <c r="U4" s="1504"/>
      <c r="V4" s="1504"/>
      <c r="W4" s="1504"/>
      <c r="X4" s="1504"/>
      <c r="Y4" s="1512"/>
    </row>
    <row r="5" spans="1:25" ht="32.25" customHeight="1" x14ac:dyDescent="0.25">
      <c r="A5" s="307"/>
      <c r="B5" s="308"/>
      <c r="C5" s="308"/>
      <c r="D5" s="308"/>
      <c r="E5" s="309"/>
      <c r="F5" s="309"/>
      <c r="G5" s="309"/>
      <c r="H5" s="309"/>
      <c r="I5" s="309"/>
      <c r="J5" s="309"/>
      <c r="K5" s="310" t="str">
        <f t="array" aca="1" ref="K5" ca="1">IFERROR(INDEX(Programme!$B$3:$G$46,MATCH($A$4,Programme!$B$3:$B$46,0),SMALL(IF(INDIRECT("Programme!D"&amp;MATCH($A$4,Programme!$B$1:$B$46,0)):INDIRECT("Programme!G"&amp;MATCH($A$4,Programme!$B$1:$B$46,0))&lt;&gt;"",COLUMN(Programme!$D$3:$G$3)-1),ROW()-3)),"")</f>
        <v/>
      </c>
      <c r="L5" s="1506" t="str">
        <f ca="1">IFERROR(INDEX(Programme!$I$7:$J$94,MATCH($K5,Programme!$I$7:$I$94,0),2),"")</f>
        <v/>
      </c>
      <c r="M5" s="1506"/>
      <c r="N5" s="1506"/>
      <c r="O5" s="1506"/>
      <c r="P5" s="1506"/>
      <c r="Q5" s="1507"/>
      <c r="R5" s="1513" t="str">
        <f ca="1">IFERROR(INDEX(Programme!$K$7:$L$94,MATCH($K5&amp;".1",Programme!$K$7:$K$94,0),2),"")&amp;IFERROR(INDEX(Programme!$K$7:$L$94,MATCH($K5&amp;".2",Programme!$K$7:$K$94,0),2),"")&amp;IFERROR(INDEX(Programme!$K$7:$L$94,MATCH($K5&amp;".3",Programme!$K$7:$K$94,0),2),"")&amp;IFERROR(INDEX(Programme!$K$7:$L$94,MATCH($K5&amp;".4",Programme!$K$7:$K$94,0),2),"")&amp;IFERROR(INDEX(Programme!$K$7:$L$94,MATCH($K5&amp;".5",Programme!$K$7:$K$94,0),2),"")&amp;IFERROR(INDEX(Programme!$K$7:$L$94,MATCH($K5&amp;".6",Programme!$K$7:$K$94,0),2),"")</f>
        <v/>
      </c>
      <c r="S5" s="1506"/>
      <c r="T5" s="1506"/>
      <c r="U5" s="1506"/>
      <c r="V5" s="1506"/>
      <c r="W5" s="1506"/>
      <c r="X5" s="1506"/>
      <c r="Y5" s="1514"/>
    </row>
    <row r="6" spans="1:25" ht="32.25" customHeight="1" x14ac:dyDescent="0.25">
      <c r="A6" s="311" t="str">
        <f t="array" aca="1" ref="A6" ca="1">IFERROR(INDEX(Problématiques_compétences!$F$2:$AK$2,SMALL(IF(INDIRECT("Problématiques_compétences!F"&amp;MATCH($A$1,Problématiques_compétences!$D$1:$D$118,0)):INDIRECT("Problématiques_compétences!AK"&amp;MATCH($A$1,Problématiques_compétences!$D$1:$D$118,0))="x",COLUMN(Problématiques_compétences!$F$1:$AK$1)-5,""),ROW()-4)),"")</f>
        <v>CT 2.2</v>
      </c>
      <c r="B6" s="1508" t="str">
        <f ca="1">IFERROR(INDEX(Programme!$B$4:$C$46,MATCH(A6,Programme!$B$4:$B$46,0),2),"")</f>
        <v>► Identifier le(s) matériau(x), les flux d’énergie et d’information dans le cadre d’une production technique sur un objet et décrire les transformations qui s’opèrent.</v>
      </c>
      <c r="C6" s="1508"/>
      <c r="D6" s="1508"/>
      <c r="E6" s="1508"/>
      <c r="F6" s="1508"/>
      <c r="G6" s="1508"/>
      <c r="H6" s="1508"/>
      <c r="I6" s="1508"/>
      <c r="J6" s="1508"/>
      <c r="K6" s="306" t="str">
        <f t="array" aca="1" ref="K6" ca="1">IFERROR(INDEX(Programme!$B$3:$G$46,MATCH($A$6,Programme!$B$3:$B$46,0),SMALL(IF(INDIRECT("Programme!D"&amp;MATCH($A$6,Programme!$B$1:$B$46,0)):INDIRECT("Programme!G"&amp;MATCH($A$6,Programme!$B$1:$B$46,0))&lt;&gt;"",COLUMN(Programme!$D$3:$G$3)-1),ROW()-5)),"")</f>
        <v>MSOST.1.4</v>
      </c>
      <c r="L6" s="1504" t="str">
        <f ca="1">IFERROR(INDEX(Programme!$I$7:$J$94,MATCH($K6,Programme!$I$7:$I$94,0),2),"")</f>
        <v>Identifier le(s) matériau(x), les flux d’énergie et d’information sur un objet et décrire les transformations qui s’opèrent.</v>
      </c>
      <c r="M6" s="1504"/>
      <c r="N6" s="1504"/>
      <c r="O6" s="1504"/>
      <c r="P6" s="1504"/>
      <c r="Q6" s="1505"/>
      <c r="R6" s="1511" t="str">
        <f ca="1">IFERROR(INDEX(Programme!$K$7:$L$94,MATCH($K6&amp;".1",Programme!$K$7:$K$94,0),2),"")&amp;IFERROR(INDEX(Programme!$K$7:$L$94,MATCH($K6&amp;".2",Programme!$K$7:$K$94,0),2),"")&amp;IFERROR(INDEX(Programme!$K$7:$L$94,MATCH($K6&amp;".3",Programme!$K$7:$K$94,0),2),"")&amp;IFERROR(INDEX(Programme!$K$7:$L$94,MATCH($K6&amp;".4",Programme!$K$7:$K$94,0),2),"")&amp;IFERROR(INDEX(Programme!$K$7:$L$94,MATCH($K6&amp;".5",Programme!$K$7:$K$94,0),2),"")&amp;IFERROR(INDEX(Programme!$K$7:$L$94,MATCH($K6&amp;".6",Programme!$K$7:$K$94,0),2),"")</f>
        <v>Familles de matériaux avec leurs principales caractéristiques. Sources d’énergies. Chaîne d’énergie. Chaîne d’information.</v>
      </c>
      <c r="S6" s="1504"/>
      <c r="T6" s="1504"/>
      <c r="U6" s="1504"/>
      <c r="V6" s="1504"/>
      <c r="W6" s="1504"/>
      <c r="X6" s="1504"/>
      <c r="Y6" s="1512"/>
    </row>
    <row r="7" spans="1:25" ht="32.25" customHeight="1" x14ac:dyDescent="0.25">
      <c r="A7" s="312"/>
      <c r="B7" s="314"/>
      <c r="C7" s="314"/>
      <c r="D7" s="314"/>
      <c r="E7" s="314"/>
      <c r="F7" s="314"/>
      <c r="G7" s="314"/>
      <c r="H7" s="314"/>
      <c r="I7" s="314"/>
      <c r="J7" s="314"/>
      <c r="K7" s="310" t="str">
        <f t="array" aca="1" ref="K7" ca="1">IFERROR(INDEX(Programme!$B$3:$G$46,MATCH($A$6,Programme!$B$3:$B$46,0),SMALL(IF(INDIRECT("Programme!D"&amp;MATCH($A$6,Programme!$B$1:$B$46,0)):INDIRECT("Programme!G"&amp;MATCH($A$6,Programme!$B$1:$B$46,0))&lt;&gt;"",COLUMN(Programme!$D$3:$G$3)-1),ROW()-5)),"")</f>
        <v/>
      </c>
      <c r="L7" s="1506" t="str">
        <f ca="1">IFERROR(INDEX(Programme!$I$7:$J$94,MATCH($K7,Programme!$I$7:$I$94,0),2),"")</f>
        <v/>
      </c>
      <c r="M7" s="1506"/>
      <c r="N7" s="1506"/>
      <c r="O7" s="1506"/>
      <c r="P7" s="1506"/>
      <c r="Q7" s="1507"/>
      <c r="R7" s="1513" t="str">
        <f ca="1">IFERROR(INDEX(Programme!$K$7:$L$94,MATCH($K7&amp;".1",Programme!$K$7:$K$94,0),2),"")&amp;IFERROR(INDEX(Programme!$K$7:$L$94,MATCH($K7&amp;".2",Programme!$K$7:$K$94,0),2),"")&amp;IFERROR(INDEX(Programme!$K$7:$L$94,MATCH($K7&amp;".3",Programme!$K$7:$K$94,0),2),"")&amp;IFERROR(INDEX(Programme!$K$7:$L$94,MATCH($K7&amp;".4",Programme!$K$7:$K$94,0),2),"")&amp;IFERROR(INDEX(Programme!$K$7:$L$94,MATCH($K7&amp;".5",Programme!$K$7:$K$94,0),2),"")&amp;IFERROR(INDEX(Programme!$K$7:$L$94,MATCH($K7&amp;".6",Programme!$K$7:$K$94,0),2),"")</f>
        <v/>
      </c>
      <c r="S7" s="1506"/>
      <c r="T7" s="1506"/>
      <c r="U7" s="1506"/>
      <c r="V7" s="1506"/>
      <c r="W7" s="1506"/>
      <c r="X7" s="1506"/>
      <c r="Y7" s="1514"/>
    </row>
    <row r="8" spans="1:25" ht="32.25" customHeight="1" x14ac:dyDescent="0.25">
      <c r="A8" s="311" t="str">
        <f t="array" aca="1" ref="A8" ca="1">IFERROR(INDEX(Problématiques_compétences!$F$2:$AK$2,SMALL(IF(INDIRECT("Problématiques_compétences!F"&amp;MATCH($A$1,Problématiques_compétences!$D$1:$D$118,0)):INDIRECT("Problématiques_compétences!AK"&amp;MATCH($A$1,Problématiques_compétences!$D$1:$D$118,0))="x",COLUMN(Problématiques_compétences!$F$1:$AK$1)-5,""),ROW()-5)),"")</f>
        <v>CT 5.2</v>
      </c>
      <c r="B8" s="1508" t="str">
        <f ca="1">IFERROR(INDEX(Programme!$B$4:$C$46,MATCH(A8,Programme!$B$4:$B$46,0),2),"")</f>
        <v>► Organiser, structurer et stocker des ressources numériques.</v>
      </c>
      <c r="C8" s="1508"/>
      <c r="D8" s="1508"/>
      <c r="E8" s="1508"/>
      <c r="F8" s="1508"/>
      <c r="G8" s="1508"/>
      <c r="H8" s="1508"/>
      <c r="I8" s="1508"/>
      <c r="J8" s="1508"/>
      <c r="K8" s="306" t="str">
        <f t="array" aca="1" ref="K8" ca="1">IFERROR(INDEX(Programme!$B$3:$G$46,MATCH($A$8,Programme!$B$3:$B$46,0),SMALL(IF(INDIRECT("Programme!D"&amp;MATCH($A$8,Programme!$B$1:$B$46,0)):INDIRECT("Programme!G"&amp;MATCH($A$8,Programme!$B$1:$B$46,0))&lt;&gt;"",COLUMN(Programme!$D$3:$G$3)-1),ROW()-7)),"")</f>
        <v>DIC.1.6</v>
      </c>
      <c r="L8" s="1504" t="str">
        <f ca="1">IFERROR(INDEX(Programme!$I$7:$J$94,MATCH($K8,Programme!$I$7:$I$94,0),2),"")</f>
        <v>Organiser, structurer et stocker des ressources numériques.</v>
      </c>
      <c r="M8" s="1504"/>
      <c r="N8" s="1504"/>
      <c r="O8" s="1504"/>
      <c r="P8" s="1504"/>
      <c r="Q8" s="1505"/>
      <c r="R8" s="1511" t="str">
        <f ca="1">IFERROR(INDEX(Programme!$K$7:$L$94,MATCH($K8&amp;".1",Programme!$K$7:$K$94,0),2),"")&amp;IFERROR(INDEX(Programme!$K$7:$L$94,MATCH($K8&amp;".2",Programme!$K$7:$K$94,0),2),"")&amp;IFERROR(INDEX(Programme!$K$7:$L$94,MATCH($K8&amp;".3",Programme!$K$7:$K$94,0),2),"")&amp;IFERROR(INDEX(Programme!$K$7:$L$94,MATCH($K8&amp;".4",Programme!$K$7:$K$94,0),2),"")&amp;IFERROR(INDEX(Programme!$K$7:$L$94,MATCH($K8&amp;".5",Programme!$K$7:$K$94,0),2),"")&amp;IFERROR(INDEX(Programme!$K$7:$L$94,MATCH($K8&amp;".6",Programme!$K$7:$K$94,0),2),"")</f>
        <v>Arborescence.</v>
      </c>
      <c r="S8" s="1504"/>
      <c r="T8" s="1504"/>
      <c r="U8" s="1504"/>
      <c r="V8" s="1504"/>
      <c r="W8" s="1504"/>
      <c r="X8" s="1504"/>
      <c r="Y8" s="1512"/>
    </row>
    <row r="9" spans="1:25" ht="32.25" customHeight="1" x14ac:dyDescent="0.25">
      <c r="A9" s="313"/>
      <c r="B9" s="315"/>
      <c r="C9" s="315"/>
      <c r="D9" s="315"/>
      <c r="E9" s="315"/>
      <c r="F9" s="315"/>
      <c r="G9" s="315"/>
      <c r="H9" s="315"/>
      <c r="I9" s="315"/>
      <c r="J9" s="315"/>
      <c r="K9" s="310" t="str">
        <f t="array" aca="1" ref="K9" ca="1">IFERROR(INDEX(Programme!$B$3:$G$46,MATCH($A$8,Programme!$B$3:$B$46,0),SMALL(IF(INDIRECT("Programme!D"&amp;MATCH($A$8,Programme!$B$1:$B$46,0)):INDIRECT("Programme!G"&amp;MATCH($A$8,Programme!$B$1:$B$46,0))&lt;&gt;"",COLUMN(Programme!$D$3:$G$3)-1),ROW()-7)),"")</f>
        <v/>
      </c>
      <c r="L9" s="1506" t="str">
        <f ca="1">IFERROR(INDEX(Programme!$I$7:$J$94,MATCH($K9,Programme!$I$7:$I$94,0),2),"")</f>
        <v/>
      </c>
      <c r="M9" s="1506"/>
      <c r="N9" s="1506"/>
      <c r="O9" s="1506"/>
      <c r="P9" s="1506"/>
      <c r="Q9" s="1507"/>
      <c r="R9" s="1513" t="str">
        <f ca="1">IFERROR(INDEX(Programme!$K$7:$L$94,MATCH($K9&amp;".1",Programme!$K$7:$K$94,0),2),"")&amp;IFERROR(INDEX(Programme!$K$7:$L$94,MATCH($K9&amp;".2",Programme!$K$7:$K$94,0),2),"")&amp;IFERROR(INDEX(Programme!$K$7:$L$94,MATCH($K9&amp;".3",Programme!$K$7:$K$94,0),2),"")&amp;IFERROR(INDEX(Programme!$K$7:$L$94,MATCH($K9&amp;".4",Programme!$K$7:$K$94,0),2),"")&amp;IFERROR(INDEX(Programme!$K$7:$L$94,MATCH($K9&amp;".5",Programme!$K$7:$K$94,0),2),"")&amp;IFERROR(INDEX(Programme!$K$7:$L$94,MATCH($K9&amp;".6",Programme!$K$7:$K$94,0),2),"")</f>
        <v/>
      </c>
      <c r="S9" s="1506"/>
      <c r="T9" s="1506"/>
      <c r="U9" s="1506"/>
      <c r="V9" s="1506"/>
      <c r="W9" s="1506"/>
      <c r="X9" s="1506"/>
      <c r="Y9" s="1514"/>
    </row>
    <row r="10" spans="1:25" ht="32.25" customHeight="1" x14ac:dyDescent="0.25">
      <c r="A10" s="311" t="str">
        <f t="array" aca="1" ref="A10" ca="1">IFERROR(INDEX(Problématiques_compétences!$F$2:$AK$2,SMALL(IF(INDIRECT("Problématiques_compétences!F"&amp;MATCH($A$1,Problématiques_compétences!$D$1:$D$118,0)):INDIRECT("Problématiques_compétences!AK"&amp;MATCH($A$1,Problématiques_compétences!$D$1:$D$118,0))="x",COLUMN(Problématiques_compétences!$F$1:$AK$1)-5,""),ROW()-6)),"")</f>
        <v>CT 6.3</v>
      </c>
      <c r="B10" s="1508" t="str">
        <f ca="1">IFERROR(INDEX(Programme!$B$4:$C$46,MATCH(A10,Programme!$B$4:$B$46,0),2),"")</f>
        <v>► Analyser le cycle de vie d’un objet.</v>
      </c>
      <c r="C10" s="1508"/>
      <c r="D10" s="1508"/>
      <c r="E10" s="1508"/>
      <c r="F10" s="1508"/>
      <c r="G10" s="1508"/>
      <c r="H10" s="1508"/>
      <c r="I10" s="1508"/>
      <c r="J10" s="1508"/>
      <c r="K10" s="306" t="str">
        <f t="array" aca="1" ref="K10" ca="1">IFERROR(INDEX(Programme!$B$3:$G$46,MATCH($A$10,Programme!$B$3:$B$46,0),SMALL(IF(INDIRECT("Programme!D"&amp;MATCH($A$10,Programme!$B$1:$B$46,0)):INDIRECT("Programme!G"&amp;MATCH($A$10,Programme!$B$1:$B$46,0))&lt;&gt;"",COLUMN(Programme!$D$3:$G$3)-1),ROW()-9)),"")</f>
        <v>OTSCIS.1.1</v>
      </c>
      <c r="L10" s="1504" t="str">
        <f ca="1">IFERROR(INDEX(Programme!$I$7:$J$94,MATCH($K10,Programme!$I$7:$I$94,0),2),"")</f>
        <v>Regrouper des objets en familles et lignées.</v>
      </c>
      <c r="M10" s="1504"/>
      <c r="N10" s="1504"/>
      <c r="O10" s="1504"/>
      <c r="P10" s="1504"/>
      <c r="Q10" s="1505"/>
      <c r="R10" s="1511" t="str">
        <f ca="1">IFERROR(INDEX(Programme!$K$7:$L$94,MATCH($K10&amp;".1",Programme!$K$7:$K$94,0),2),"")&amp;IFERROR(INDEX(Programme!$K$7:$L$94,MATCH($K10&amp;".2",Programme!$K$7:$K$94,0),2),"")&amp;IFERROR(INDEX(Programme!$K$7:$L$94,MATCH($K10&amp;".3",Programme!$K$7:$K$94,0),2),"")&amp;IFERROR(INDEX(Programme!$K$7:$L$94,MATCH($K10&amp;".4",Programme!$K$7:$K$94,0),2),"")&amp;IFERROR(INDEX(Programme!$K$7:$L$94,MATCH($K10&amp;".5",Programme!$K$7:$K$94,0),2),"")&amp;IFERROR(INDEX(Programme!$K$7:$L$94,MATCH($K10&amp;".6",Programme!$K$7:$K$94,0),2),"")</f>
        <v>L’évolution des objets. Impacts sociétaux et environnementaux dus aux objets. Cycle de vie. Les règles d’un usage raisonné des objets communicants respectant la propriété intellectuelle et l’intégrité d’autrui.</v>
      </c>
      <c r="S10" s="1504"/>
      <c r="T10" s="1504"/>
      <c r="U10" s="1504"/>
      <c r="V10" s="1504"/>
      <c r="W10" s="1504"/>
      <c r="X10" s="1504"/>
      <c r="Y10" s="1512"/>
    </row>
    <row r="11" spans="1:25" ht="32.25" customHeight="1" thickBot="1" x14ac:dyDescent="0.3">
      <c r="A11" s="311"/>
      <c r="B11" s="1508"/>
      <c r="C11" s="1508"/>
      <c r="D11" s="1508"/>
      <c r="E11" s="1508"/>
      <c r="F11" s="1508"/>
      <c r="G11" s="1508"/>
      <c r="H11" s="1508"/>
      <c r="I11" s="1508"/>
      <c r="J11" s="1508"/>
      <c r="K11" s="306" t="str">
        <f t="array" aca="1" ref="K11" ca="1">IFERROR(INDEX(Programme!$B$3:$G$46,MATCH($A$10,Programme!$B$3:$B$46,0),SMALL(IF(INDIRECT("Programme!D"&amp;MATCH($A$10,Programme!$B$1:$B$46,0)):INDIRECT("Programme!G"&amp;MATCH($A$10,Programme!$B$1:$B$46,0))&lt;&gt;"",COLUMN(Programme!$D$3:$G$3)-1),ROW()-9)),"")</f>
        <v/>
      </c>
      <c r="L11" s="1504" t="str">
        <f ca="1">IFERROR(INDEX(Programme!$I$7:$J$94,MATCH($K11,Programme!$I$7:$I$94,0),2),"")</f>
        <v/>
      </c>
      <c r="M11" s="1504"/>
      <c r="N11" s="1509"/>
      <c r="O11" s="1509"/>
      <c r="P11" s="1509"/>
      <c r="Q11" s="1510"/>
      <c r="R11" s="1511" t="str">
        <f ca="1">IFERROR(INDEX(Programme!$K$7:$L$94,MATCH($K11&amp;".1",Programme!$K$7:$K$94,0),2),"")&amp;IFERROR(INDEX(Programme!$K$7:$L$94,MATCH($K11&amp;".2",Programme!$K$7:$K$94,0),2),"")&amp;IFERROR(INDEX(Programme!$K$7:$L$94,MATCH($K11&amp;".3",Programme!$K$7:$K$94,0),2),"")&amp;IFERROR(INDEX(Programme!$K$7:$L$94,MATCH($K11&amp;".4",Programme!$K$7:$K$94,0),2),"")&amp;IFERROR(INDEX(Programme!$K$7:$L$94,MATCH($K11&amp;".5",Programme!$K$7:$K$94,0),2),"")&amp;IFERROR(INDEX(Programme!$K$7:$L$94,MATCH($K11&amp;".6",Programme!$K$7:$K$94,0),2),"")</f>
        <v/>
      </c>
      <c r="S11" s="1504"/>
      <c r="T11" s="1504"/>
      <c r="U11" s="1504"/>
      <c r="V11" s="1504"/>
      <c r="W11" s="1504"/>
      <c r="X11" s="1504"/>
      <c r="Y11" s="1512"/>
    </row>
    <row r="12" spans="1:25" ht="16.5" customHeight="1" x14ac:dyDescent="0.25">
      <c r="A12" s="887" t="s">
        <v>70</v>
      </c>
      <c r="B12" s="888"/>
      <c r="C12" s="888"/>
      <c r="D12" s="888"/>
      <c r="E12" s="888"/>
      <c r="F12" s="888"/>
      <c r="G12" s="888"/>
      <c r="H12" s="888"/>
      <c r="I12" s="888"/>
      <c r="J12" s="888"/>
      <c r="K12" s="889"/>
      <c r="L12" s="890"/>
      <c r="M12" s="891"/>
      <c r="N12" s="892" t="s">
        <v>72</v>
      </c>
      <c r="O12" s="893"/>
      <c r="P12" s="893"/>
      <c r="Q12" s="893"/>
      <c r="R12" s="893"/>
      <c r="S12" s="893"/>
      <c r="T12" s="893"/>
      <c r="U12" s="893"/>
      <c r="V12" s="893"/>
      <c r="W12" s="893"/>
      <c r="X12" s="893"/>
      <c r="Y12" s="894"/>
    </row>
    <row r="13" spans="1:25" ht="30.75" customHeight="1" x14ac:dyDescent="0.25">
      <c r="A13" s="1531" t="s">
        <v>871</v>
      </c>
      <c r="B13" s="1532"/>
      <c r="C13" s="1532"/>
      <c r="D13" s="1532"/>
      <c r="E13" s="1532"/>
      <c r="F13" s="1532"/>
      <c r="G13" s="1532"/>
      <c r="H13" s="1532"/>
      <c r="I13" s="1532"/>
      <c r="J13" s="1532"/>
      <c r="K13" s="1532"/>
      <c r="L13" s="1532"/>
      <c r="M13" s="1533"/>
      <c r="N13" s="1525" t="s">
        <v>829</v>
      </c>
      <c r="O13" s="1526"/>
      <c r="P13" s="1526"/>
      <c r="Q13" s="1526"/>
      <c r="R13" s="1526"/>
      <c r="S13" s="1526"/>
      <c r="T13" s="1526"/>
      <c r="U13" s="1526"/>
      <c r="V13" s="1526"/>
      <c r="W13" s="1526"/>
      <c r="X13" s="1526"/>
      <c r="Y13" s="1527"/>
    </row>
    <row r="14" spans="1:25" ht="75.75" customHeight="1" x14ac:dyDescent="0.25">
      <c r="A14" s="1534"/>
      <c r="B14" s="1535"/>
      <c r="C14" s="1535"/>
      <c r="D14" s="1535"/>
      <c r="E14" s="1535"/>
      <c r="F14" s="1535"/>
      <c r="G14" s="1535"/>
      <c r="H14" s="1535"/>
      <c r="I14" s="1535"/>
      <c r="J14" s="1535"/>
      <c r="K14" s="1535"/>
      <c r="L14" s="1535"/>
      <c r="M14" s="1536"/>
      <c r="N14" s="1538"/>
      <c r="O14" s="1539"/>
      <c r="P14" s="1539"/>
      <c r="Q14" s="1539"/>
      <c r="R14" s="1539"/>
      <c r="S14" s="1539"/>
      <c r="T14" s="1539"/>
      <c r="U14" s="1539"/>
      <c r="V14" s="1539"/>
      <c r="W14" s="1539"/>
      <c r="X14" s="1539"/>
      <c r="Y14" s="1540"/>
    </row>
    <row r="15" spans="1:25" ht="16.5" customHeight="1" x14ac:dyDescent="0.25">
      <c r="A15" s="895" t="s">
        <v>382</v>
      </c>
      <c r="B15" s="896"/>
      <c r="C15" s="897"/>
      <c r="D15" s="897"/>
      <c r="E15" s="897"/>
      <c r="F15" s="897"/>
      <c r="G15" s="897"/>
      <c r="H15" s="897"/>
      <c r="I15" s="897"/>
      <c r="J15" s="897"/>
      <c r="K15" s="898"/>
      <c r="L15" s="899"/>
      <c r="M15" s="900"/>
      <c r="N15" s="901" t="s">
        <v>383</v>
      </c>
      <c r="O15" s="902"/>
      <c r="P15" s="902"/>
      <c r="Q15" s="902"/>
      <c r="R15" s="902"/>
      <c r="S15" s="902"/>
      <c r="T15" s="902"/>
      <c r="U15" s="902"/>
      <c r="V15" s="902"/>
      <c r="W15" s="902"/>
      <c r="X15" s="902"/>
      <c r="Y15" s="903"/>
    </row>
    <row r="16" spans="1:25" ht="30" customHeight="1" x14ac:dyDescent="0.25">
      <c r="A16" s="1525" t="s">
        <v>1051</v>
      </c>
      <c r="B16" s="1526"/>
      <c r="C16" s="1526"/>
      <c r="D16" s="1526"/>
      <c r="E16" s="1526"/>
      <c r="F16" s="1526"/>
      <c r="G16" s="1526"/>
      <c r="H16" s="1526"/>
      <c r="I16" s="1526"/>
      <c r="J16" s="1526"/>
      <c r="K16" s="1526"/>
      <c r="L16" s="1526"/>
      <c r="M16" s="1527"/>
      <c r="N16" s="1525"/>
      <c r="O16" s="1526"/>
      <c r="P16" s="1526"/>
      <c r="Q16" s="1526"/>
      <c r="R16" s="1526"/>
      <c r="S16" s="1526"/>
      <c r="T16" s="1526"/>
      <c r="U16" s="1526"/>
      <c r="V16" s="1526"/>
      <c r="W16" s="1526"/>
      <c r="X16" s="1526"/>
      <c r="Y16" s="1527"/>
    </row>
    <row r="17" spans="1:25" ht="30" customHeight="1" thickBot="1" x14ac:dyDescent="0.3">
      <c r="A17" s="1528"/>
      <c r="B17" s="1529"/>
      <c r="C17" s="1529"/>
      <c r="D17" s="1529"/>
      <c r="E17" s="1529"/>
      <c r="F17" s="1529"/>
      <c r="G17" s="1529"/>
      <c r="H17" s="1529"/>
      <c r="I17" s="1529"/>
      <c r="J17" s="1529"/>
      <c r="K17" s="1529"/>
      <c r="L17" s="1529"/>
      <c r="M17" s="1530"/>
      <c r="N17" s="1528"/>
      <c r="O17" s="1529"/>
      <c r="P17" s="1529"/>
      <c r="Q17" s="1529"/>
      <c r="R17" s="1529"/>
      <c r="S17" s="1529"/>
      <c r="T17" s="1529"/>
      <c r="U17" s="1529"/>
      <c r="V17" s="1529"/>
      <c r="W17" s="1529"/>
      <c r="X17" s="1529"/>
      <c r="Y17" s="1530"/>
    </row>
    <row r="18" spans="1:25" ht="27.75" customHeight="1" x14ac:dyDescent="0.25">
      <c r="A18" s="904" t="s">
        <v>73</v>
      </c>
      <c r="B18" s="893"/>
      <c r="C18" s="893"/>
      <c r="D18" s="893"/>
      <c r="E18" s="893"/>
      <c r="F18" s="893" t="s">
        <v>830</v>
      </c>
      <c r="G18" s="893"/>
      <c r="H18" s="893"/>
      <c r="I18" s="893"/>
      <c r="J18" s="893"/>
      <c r="K18" s="892"/>
      <c r="L18" s="890"/>
      <c r="M18" s="905"/>
      <c r="N18" s="1520" t="s">
        <v>388</v>
      </c>
      <c r="O18" s="1521"/>
      <c r="P18" s="1521"/>
      <c r="Q18" s="1521"/>
      <c r="R18" s="1541" t="s">
        <v>1052</v>
      </c>
      <c r="S18" s="1541"/>
      <c r="T18" s="1541"/>
      <c r="U18" s="1541"/>
      <c r="V18" s="1541"/>
      <c r="W18" s="1541"/>
      <c r="X18" s="1541"/>
      <c r="Y18" s="1542"/>
    </row>
    <row r="19" spans="1:25" ht="15.75" thickBot="1" x14ac:dyDescent="0.3">
      <c r="A19" s="914" t="s">
        <v>473</v>
      </c>
      <c r="B19" s="906"/>
      <c r="C19" s="906"/>
      <c r="D19" s="906"/>
      <c r="E19" s="906"/>
      <c r="F19" s="906"/>
      <c r="G19" s="906"/>
      <c r="H19" s="907"/>
      <c r="I19" s="907"/>
      <c r="J19" s="907"/>
      <c r="K19" s="908"/>
      <c r="L19" s="908"/>
      <c r="M19" s="909"/>
      <c r="N19" s="1522"/>
      <c r="O19" s="1523"/>
      <c r="P19" s="1523"/>
      <c r="Q19" s="1523"/>
      <c r="R19" s="1529"/>
      <c r="S19" s="1529"/>
      <c r="T19" s="1529"/>
      <c r="U19" s="1529"/>
      <c r="V19" s="1518"/>
      <c r="W19" s="1518"/>
      <c r="X19" s="1518"/>
      <c r="Y19" s="1519"/>
    </row>
    <row r="20" spans="1:25" x14ac:dyDescent="0.25">
      <c r="A20" s="910"/>
      <c r="B20" s="902"/>
      <c r="C20" s="902"/>
      <c r="D20" s="902"/>
      <c r="E20" s="902"/>
      <c r="F20" s="902"/>
      <c r="G20" s="902"/>
      <c r="H20" s="898"/>
      <c r="I20" s="898"/>
      <c r="J20" s="898"/>
      <c r="K20" s="911"/>
      <c r="L20" s="911"/>
      <c r="M20" s="911"/>
      <c r="N20" s="911"/>
      <c r="O20" s="912"/>
      <c r="P20" s="912"/>
      <c r="Q20" s="912"/>
      <c r="R20" s="912"/>
      <c r="S20" s="912"/>
      <c r="T20" s="912"/>
      <c r="U20" s="912"/>
      <c r="V20" s="912"/>
      <c r="W20" s="912"/>
      <c r="X20" s="912"/>
      <c r="Y20" s="912"/>
    </row>
    <row r="21" spans="1:25" ht="15.75" x14ac:dyDescent="0.25">
      <c r="A21" s="1537" t="s">
        <v>74</v>
      </c>
      <c r="B21" s="1537"/>
      <c r="C21" s="1537"/>
      <c r="D21" s="1537"/>
      <c r="E21" s="1537"/>
      <c r="F21" s="1537"/>
      <c r="G21" s="1537"/>
      <c r="H21" s="1537"/>
      <c r="I21" s="1537"/>
      <c r="J21" s="1537"/>
      <c r="K21" s="1537"/>
      <c r="L21" s="1537"/>
      <c r="M21" s="1537"/>
      <c r="N21" s="1537"/>
      <c r="O21" s="1537"/>
      <c r="P21" s="1537"/>
      <c r="Q21" s="1537"/>
      <c r="R21" s="1537"/>
      <c r="S21" s="1537"/>
      <c r="T21" s="1537"/>
      <c r="U21" s="1537"/>
      <c r="V21" s="1537"/>
      <c r="W21" s="1537"/>
      <c r="X21" s="1537"/>
      <c r="Y21" s="1537"/>
    </row>
    <row r="22" spans="1:25" x14ac:dyDescent="0.25">
      <c r="A22" s="913"/>
      <c r="B22" s="886"/>
      <c r="C22" s="1517" t="s">
        <v>75</v>
      </c>
      <c r="D22" s="1515"/>
      <c r="E22" s="1515"/>
      <c r="F22" s="1515"/>
      <c r="G22" s="1515"/>
      <c r="H22" s="1515"/>
      <c r="I22" s="1515"/>
      <c r="J22" s="1515"/>
      <c r="K22" s="1516"/>
      <c r="L22" s="1515" t="s">
        <v>76</v>
      </c>
      <c r="M22" s="1515"/>
      <c r="N22" s="1515"/>
      <c r="O22" s="1515"/>
      <c r="P22" s="1515"/>
      <c r="Q22" s="1515"/>
      <c r="R22" s="1516"/>
      <c r="S22" s="1517" t="s">
        <v>77</v>
      </c>
      <c r="T22" s="1515"/>
      <c r="U22" s="1515"/>
      <c r="V22" s="1515"/>
      <c r="W22" s="1515"/>
      <c r="X22" s="1515"/>
      <c r="Y22" s="1516"/>
    </row>
    <row r="23" spans="1:25" ht="33.75" customHeight="1" x14ac:dyDescent="0.25">
      <c r="A23" s="1497" t="s">
        <v>78</v>
      </c>
      <c r="B23" s="1524"/>
      <c r="C23" s="1492" t="s">
        <v>831</v>
      </c>
      <c r="D23" s="1493"/>
      <c r="E23" s="1493"/>
      <c r="F23" s="1493"/>
      <c r="G23" s="1493"/>
      <c r="H23" s="1493"/>
      <c r="I23" s="1493"/>
      <c r="J23" s="1493"/>
      <c r="K23" s="1494"/>
      <c r="L23" s="1493" t="s">
        <v>832</v>
      </c>
      <c r="M23" s="1493"/>
      <c r="N23" s="1493"/>
      <c r="O23" s="1493"/>
      <c r="P23" s="1493"/>
      <c r="Q23" s="1493"/>
      <c r="R23" s="1494"/>
      <c r="S23" s="1492"/>
      <c r="T23" s="1493"/>
      <c r="U23" s="1493"/>
      <c r="V23" s="1493"/>
      <c r="W23" s="1493"/>
      <c r="X23" s="1493"/>
      <c r="Y23" s="1494"/>
    </row>
    <row r="24" spans="1:25" ht="102.75" customHeight="1" x14ac:dyDescent="0.25">
      <c r="A24" s="1495" t="s">
        <v>79</v>
      </c>
      <c r="B24" s="1496"/>
      <c r="C24" s="1492" t="s">
        <v>1053</v>
      </c>
      <c r="D24" s="1493"/>
      <c r="E24" s="1493"/>
      <c r="F24" s="1493"/>
      <c r="G24" s="1493"/>
      <c r="H24" s="1493"/>
      <c r="I24" s="1493"/>
      <c r="J24" s="1493"/>
      <c r="K24" s="1494"/>
      <c r="L24" s="1492" t="s">
        <v>1054</v>
      </c>
      <c r="M24" s="1493"/>
      <c r="N24" s="1493"/>
      <c r="O24" s="1493"/>
      <c r="P24" s="1493"/>
      <c r="Q24" s="1493"/>
      <c r="R24" s="1494"/>
      <c r="S24" s="1492" t="s">
        <v>833</v>
      </c>
      <c r="T24" s="1493"/>
      <c r="U24" s="1493"/>
      <c r="V24" s="1493"/>
      <c r="W24" s="1493"/>
      <c r="X24" s="1493"/>
      <c r="Y24" s="1494"/>
    </row>
    <row r="25" spans="1:25" ht="45" customHeight="1" x14ac:dyDescent="0.25">
      <c r="A25" s="1497" t="s">
        <v>81</v>
      </c>
      <c r="B25" s="1498"/>
      <c r="C25" s="1492" t="s">
        <v>583</v>
      </c>
      <c r="D25" s="1493"/>
      <c r="E25" s="1493"/>
      <c r="F25" s="1493"/>
      <c r="G25" s="1493"/>
      <c r="H25" s="1493"/>
      <c r="I25" s="1493"/>
      <c r="J25" s="1493"/>
      <c r="K25" s="1494"/>
      <c r="L25" s="1492" t="s">
        <v>969</v>
      </c>
      <c r="M25" s="1493"/>
      <c r="N25" s="1493"/>
      <c r="O25" s="1493"/>
      <c r="P25" s="1493"/>
      <c r="Q25" s="1493"/>
      <c r="R25" s="1494"/>
      <c r="S25" s="1492" t="s">
        <v>969</v>
      </c>
      <c r="T25" s="1493"/>
      <c r="U25" s="1493"/>
      <c r="V25" s="1493"/>
      <c r="W25" s="1493"/>
      <c r="X25" s="1493"/>
      <c r="Y25" s="1494"/>
    </row>
    <row r="26" spans="1:25" ht="61.5" customHeight="1" x14ac:dyDescent="0.25">
      <c r="A26" s="1497" t="s">
        <v>80</v>
      </c>
      <c r="B26" s="1498"/>
      <c r="C26" s="1492" t="s">
        <v>1055</v>
      </c>
      <c r="D26" s="1493"/>
      <c r="E26" s="1493"/>
      <c r="F26" s="1493"/>
      <c r="G26" s="1493"/>
      <c r="H26" s="1493"/>
      <c r="I26" s="1493"/>
      <c r="J26" s="1493"/>
      <c r="K26" s="1494"/>
      <c r="L26" s="1492" t="s">
        <v>1056</v>
      </c>
      <c r="M26" s="1493"/>
      <c r="N26" s="1493"/>
      <c r="O26" s="1493"/>
      <c r="P26" s="1493"/>
      <c r="Q26" s="1493"/>
      <c r="R26" s="1494"/>
      <c r="S26" s="1492" t="s">
        <v>1057</v>
      </c>
      <c r="T26" s="1493"/>
      <c r="U26" s="1493"/>
      <c r="V26" s="1493"/>
      <c r="W26" s="1493"/>
      <c r="X26" s="1493"/>
      <c r="Y26" s="1494"/>
    </row>
    <row r="27" spans="1:25" ht="45" customHeight="1" x14ac:dyDescent="0.25">
      <c r="A27" s="1495" t="s">
        <v>341</v>
      </c>
      <c r="B27" s="1496"/>
      <c r="C27" s="1492" t="s">
        <v>1058</v>
      </c>
      <c r="D27" s="1493"/>
      <c r="E27" s="1493"/>
      <c r="F27" s="1493"/>
      <c r="G27" s="1493"/>
      <c r="H27" s="1493"/>
      <c r="I27" s="1493"/>
      <c r="J27" s="1493"/>
      <c r="K27" s="1494"/>
      <c r="L27" s="1492" t="s">
        <v>834</v>
      </c>
      <c r="M27" s="1493"/>
      <c r="N27" s="1493"/>
      <c r="O27" s="1493"/>
      <c r="P27" s="1493"/>
      <c r="Q27" s="1493"/>
      <c r="R27" s="1494"/>
      <c r="S27" s="1492" t="s">
        <v>835</v>
      </c>
      <c r="T27" s="1493"/>
      <c r="U27" s="1493"/>
      <c r="V27" s="1493"/>
      <c r="W27" s="1493"/>
      <c r="X27" s="1493"/>
      <c r="Y27" s="1494"/>
    </row>
    <row r="30" spans="1:25" x14ac:dyDescent="0.25">
      <c r="D30" s="4"/>
    </row>
    <row r="32" spans="1:25" x14ac:dyDescent="0.25">
      <c r="I32" s="12"/>
      <c r="J32" s="12"/>
      <c r="K32" s="12"/>
    </row>
    <row r="33" spans="9:11" ht="15.75" x14ac:dyDescent="0.25">
      <c r="I33" s="13"/>
      <c r="J33" s="14"/>
      <c r="K33" s="5"/>
    </row>
    <row r="34" spans="9:11" x14ac:dyDescent="0.25">
      <c r="I34" s="12"/>
      <c r="J34" s="5"/>
    </row>
    <row r="35" spans="9:11" x14ac:dyDescent="0.25">
      <c r="I35" s="12"/>
    </row>
  </sheetData>
  <mergeCells count="56">
    <mergeCell ref="B6:J6"/>
    <mergeCell ref="L6:Q6"/>
    <mergeCell ref="R6:Y6"/>
    <mergeCell ref="L7:Q7"/>
    <mergeCell ref="L5:Q5"/>
    <mergeCell ref="R5:Y5"/>
    <mergeCell ref="R7:Y7"/>
    <mergeCell ref="A1:A2"/>
    <mergeCell ref="B2:M2"/>
    <mergeCell ref="B4:J4"/>
    <mergeCell ref="L4:Q4"/>
    <mergeCell ref="R4:Y4"/>
    <mergeCell ref="B8:J8"/>
    <mergeCell ref="L8:Q8"/>
    <mergeCell ref="R8:Y8"/>
    <mergeCell ref="L9:Q9"/>
    <mergeCell ref="R9:Y9"/>
    <mergeCell ref="B10:J10"/>
    <mergeCell ref="L10:Q10"/>
    <mergeCell ref="R10:Y10"/>
    <mergeCell ref="A13:M14"/>
    <mergeCell ref="N13:Y14"/>
    <mergeCell ref="B11:J11"/>
    <mergeCell ref="L11:Q11"/>
    <mergeCell ref="R11:Y11"/>
    <mergeCell ref="A16:M17"/>
    <mergeCell ref="N16:Y17"/>
    <mergeCell ref="N18:Q19"/>
    <mergeCell ref="R18:U18"/>
    <mergeCell ref="V18:Y18"/>
    <mergeCell ref="R19:U19"/>
    <mergeCell ref="V19:Y19"/>
    <mergeCell ref="A21:Y21"/>
    <mergeCell ref="C22:K22"/>
    <mergeCell ref="L22:R22"/>
    <mergeCell ref="S22:Y22"/>
    <mergeCell ref="A23:B23"/>
    <mergeCell ref="C23:K23"/>
    <mergeCell ref="L23:R23"/>
    <mergeCell ref="S23:Y23"/>
    <mergeCell ref="A24:B24"/>
    <mergeCell ref="C24:K24"/>
    <mergeCell ref="L24:R24"/>
    <mergeCell ref="S24:Y24"/>
    <mergeCell ref="A25:B25"/>
    <mergeCell ref="C25:K25"/>
    <mergeCell ref="L25:R25"/>
    <mergeCell ref="S25:Y25"/>
    <mergeCell ref="A26:B26"/>
    <mergeCell ref="C26:K26"/>
    <mergeCell ref="L26:R26"/>
    <mergeCell ref="S26:Y26"/>
    <mergeCell ref="A27:B27"/>
    <mergeCell ref="C27:K27"/>
    <mergeCell ref="L27:R27"/>
    <mergeCell ref="S27:Y27"/>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Y35"/>
  <sheetViews>
    <sheetView topLeftCell="A16" zoomScale="85" zoomScaleNormal="85" workbookViewId="0">
      <selection activeCell="R32" sqref="R32"/>
    </sheetView>
  </sheetViews>
  <sheetFormatPr baseColWidth="10" defaultRowHeight="15" x14ac:dyDescent="0.25"/>
  <cols>
    <col min="1" max="1" width="7.28515625" style="284" customWidth="1"/>
    <col min="2" max="10" width="6.5703125" style="284" customWidth="1"/>
    <col min="11" max="11" width="9.140625" style="284" customWidth="1"/>
    <col min="12" max="17" width="8.28515625" style="284" customWidth="1"/>
    <col min="18" max="25" width="8.5703125" style="284" customWidth="1"/>
    <col min="26" max="31" width="4.7109375" style="284" customWidth="1"/>
    <col min="32" max="16384" width="11.42578125" style="284"/>
  </cols>
  <sheetData>
    <row r="1" spans="1:25" ht="18" customHeight="1" x14ac:dyDescent="0.25">
      <c r="A1" s="1499" t="s">
        <v>491</v>
      </c>
      <c r="B1" s="291" t="s">
        <v>42</v>
      </c>
      <c r="C1" s="292"/>
      <c r="D1" s="292"/>
      <c r="E1" s="292"/>
      <c r="F1" s="292"/>
      <c r="G1" s="292"/>
      <c r="H1" s="292"/>
      <c r="I1" s="292"/>
      <c r="J1" s="292"/>
      <c r="K1" s="292"/>
      <c r="L1" s="292"/>
      <c r="M1" s="293"/>
      <c r="N1" s="299" t="s">
        <v>381</v>
      </c>
      <c r="O1" s="294"/>
      <c r="P1" s="294"/>
      <c r="Q1" s="294"/>
      <c r="R1" s="294"/>
      <c r="S1" s="294"/>
      <c r="T1" s="294"/>
      <c r="U1" s="294"/>
      <c r="V1" s="294"/>
      <c r="W1" s="294"/>
      <c r="X1" s="294"/>
      <c r="Y1" s="295"/>
    </row>
    <row r="2" spans="1:25" ht="20.25" customHeight="1" thickBot="1" x14ac:dyDescent="0.3">
      <c r="A2" s="1500"/>
      <c r="B2" s="1501" t="str">
        <f>INDEX(Problématiques_compétences!$A$3:$D$118,QUOTIENT(MATCH(A1,Problématiques_compétences!$D$3:$D$118,0),8)*8+2,1)</f>
        <v>Projet 1 Aménager un jardin</v>
      </c>
      <c r="C2" s="1502"/>
      <c r="D2" s="1502"/>
      <c r="E2" s="1502"/>
      <c r="F2" s="1502"/>
      <c r="G2" s="1502"/>
      <c r="H2" s="1502"/>
      <c r="I2" s="1502"/>
      <c r="J2" s="1502"/>
      <c r="K2" s="1502"/>
      <c r="L2" s="1502"/>
      <c r="M2" s="1503"/>
      <c r="N2" s="296" t="str">
        <f>INDEX(Problématiques_compétences!$B$3:$D$118,MATCH(A1,Problématiques_compétences!$D$3:$D$118,0),1)</f>
        <v>Réalisation - test et validation</v>
      </c>
      <c r="O2" s="297"/>
      <c r="P2" s="297"/>
      <c r="Q2" s="297"/>
      <c r="R2" s="297"/>
      <c r="S2" s="297"/>
      <c r="T2" s="297"/>
      <c r="U2" s="297"/>
      <c r="V2" s="297"/>
      <c r="W2" s="297"/>
      <c r="X2" s="297"/>
      <c r="Y2" s="298"/>
    </row>
    <row r="3" spans="1:25" ht="15.75" customHeight="1" x14ac:dyDescent="0.25">
      <c r="A3" s="291" t="s">
        <v>55</v>
      </c>
      <c r="B3" s="300"/>
      <c r="C3" s="300"/>
      <c r="D3" s="300"/>
      <c r="E3" s="301"/>
      <c r="F3" s="300"/>
      <c r="G3" s="300"/>
      <c r="H3" s="301"/>
      <c r="I3" s="300"/>
      <c r="J3" s="300"/>
      <c r="K3" s="302" t="s">
        <v>71</v>
      </c>
      <c r="L3" s="303"/>
      <c r="M3" s="303"/>
      <c r="N3" s="303"/>
      <c r="O3" s="300"/>
      <c r="P3" s="300"/>
      <c r="Q3" s="300"/>
      <c r="R3" s="304" t="s">
        <v>350</v>
      </c>
      <c r="S3" s="300"/>
      <c r="T3" s="300"/>
      <c r="U3" s="300"/>
      <c r="V3" s="300"/>
      <c r="W3" s="300"/>
      <c r="X3" s="300"/>
      <c r="Y3" s="305"/>
    </row>
    <row r="4" spans="1:25" ht="32.25" customHeight="1" x14ac:dyDescent="0.25">
      <c r="A4" s="311" t="str">
        <f t="array" aca="1" ref="A4" ca="1">IFERROR(INDEX(Problématiques_compétences!$F$2:$AK$2,SMALL(IF(INDIRECT("Problématiques_compétences!F"&amp;MATCH($A$1,Problématiques_compétences!$D$1:$D$118,0)):INDIRECT("Problématiques_compétences!AK"&amp;MATCH($A$1,Problématiques_compétences!$D$1:$D$118,0))="x",COLUMN(Problématiques_compétences!$F$1:$AK$1)-5,""),ROW()-3)),"")</f>
        <v>CS 1.5</v>
      </c>
      <c r="B4" s="1508" t="str">
        <f ca="1">INDEX(Programme!$B$4:$C$46,MATCH(A4,Programme!$B$4:$B$46,0),2)</f>
        <v>► Respecter une procédure de travail garantissant un résultat en respectant les règles de sécurité et d’utilisation des outils mis à disposition.</v>
      </c>
      <c r="C4" s="1508"/>
      <c r="D4" s="1508"/>
      <c r="E4" s="1508"/>
      <c r="F4" s="1508"/>
      <c r="G4" s="1508"/>
      <c r="H4" s="1508"/>
      <c r="I4" s="1508"/>
      <c r="J4" s="1508"/>
      <c r="K4" s="306" t="str">
        <f t="array" aca="1" ref="K4" ca="1">INDEX(Programme!$B$3:$G$46,MATCH($A$4,Programme!$B$3:$B$46,0),SMALL(IF(INDIRECT("Programme!D"&amp;MATCH($A$4,Programme!$B$1:$B$46,0)):INDIRECT("Programme!G"&amp;MATCH($A$4,Programme!$B$1:$B$46,0))&lt;&gt;"",COLUMN(Programme!$D$3:$G$3)-1),ROW()-3))</f>
        <v>MSOST.1.1</v>
      </c>
      <c r="L4" s="1504" t="str">
        <f ca="1">IFERROR(INDEX(Programme!$I$7:$J$94,MATCH($K4,Programme!$I$7:$I$94,0),2),"")</f>
        <v>Respecter une procédure de travail garantissant un résultat en respectant les règles de sécurité et d’utilisation des outils mis à disposition.</v>
      </c>
      <c r="M4" s="1504"/>
      <c r="N4" s="1504"/>
      <c r="O4" s="1504"/>
      <c r="P4" s="1504"/>
      <c r="Q4" s="1505"/>
      <c r="R4" s="1511" t="str">
        <f ca="1">IFERROR(INDEX(Programme!$K$7:$L$94,MATCH($K4&amp;".1",Programme!$K$7:$K$94,0),2),"")&amp;IFERROR(INDEX(Programme!$K$7:$L$94,MATCH($K4&amp;".2",Programme!$K$7:$K$94,0),2),"")&amp;IFERROR(INDEX(Programme!$K$7:$L$94,MATCH($K4&amp;".3",Programme!$K$7:$K$94,0),2),"")&amp;IFERROR(INDEX(Programme!$K$7:$L$94,MATCH($K4&amp;".4",Programme!$K$7:$K$94,0),2),"")&amp;IFERROR(INDEX(Programme!$K$7:$L$94,MATCH($K4&amp;".5",Programme!$K$7:$K$94,0),2),"")&amp;IFERROR(INDEX(Programme!$K$7:$L$94,MATCH($K4&amp;".6",Programme!$K$7:$K$94,0),2),"")</f>
        <v>Procédures, protocoles. Ergonomie.</v>
      </c>
      <c r="S4" s="1504"/>
      <c r="T4" s="1504"/>
      <c r="U4" s="1504"/>
      <c r="V4" s="1504"/>
      <c r="W4" s="1504"/>
      <c r="X4" s="1504"/>
      <c r="Y4" s="1512"/>
    </row>
    <row r="5" spans="1:25" ht="32.25" customHeight="1" x14ac:dyDescent="0.25">
      <c r="A5" s="307"/>
      <c r="B5" s="308"/>
      <c r="C5" s="308"/>
      <c r="D5" s="308"/>
      <c r="E5" s="309"/>
      <c r="F5" s="309"/>
      <c r="G5" s="309"/>
      <c r="H5" s="309"/>
      <c r="I5" s="309"/>
      <c r="J5" s="309"/>
      <c r="K5" s="310" t="str">
        <f t="array" aca="1" ref="K5" ca="1">IFERROR(INDEX(Programme!$B$3:$G$46,MATCH($A$4,Programme!$B$3:$B$46,0),SMALL(IF(INDIRECT("Programme!D"&amp;MATCH($A$4,Programme!$B$1:$B$46,0)):INDIRECT("Programme!G"&amp;MATCH($A$4,Programme!$B$1:$B$46,0))&lt;&gt;"",COLUMN(Programme!$D$3:$G$3)-1),ROW()-3)),"")</f>
        <v/>
      </c>
      <c r="L5" s="1506" t="str">
        <f ca="1">IFERROR(INDEX(Programme!$I$7:$J$94,MATCH($K5,Programme!$I$7:$I$94,0),2),"")</f>
        <v/>
      </c>
      <c r="M5" s="1506"/>
      <c r="N5" s="1506"/>
      <c r="O5" s="1506"/>
      <c r="P5" s="1506"/>
      <c r="Q5" s="1507"/>
      <c r="R5" s="1513" t="str">
        <f ca="1">IFERROR(INDEX(Programme!$K$7:$L$94,MATCH($K5&amp;".1",Programme!$K$7:$K$94,0),2),"")&amp;IFERROR(INDEX(Programme!$K$7:$L$94,MATCH($K5&amp;".2",Programme!$K$7:$K$94,0),2),"")&amp;IFERROR(INDEX(Programme!$K$7:$L$94,MATCH($K5&amp;".3",Programme!$K$7:$K$94,0),2),"")&amp;IFERROR(INDEX(Programme!$K$7:$L$94,MATCH($K5&amp;".4",Programme!$K$7:$K$94,0),2),"")&amp;IFERROR(INDEX(Programme!$K$7:$L$94,MATCH($K5&amp;".5",Programme!$K$7:$K$94,0),2),"")&amp;IFERROR(INDEX(Programme!$K$7:$L$94,MATCH($K5&amp;".6",Programme!$K$7:$K$94,0),2),"")</f>
        <v/>
      </c>
      <c r="S5" s="1506"/>
      <c r="T5" s="1506"/>
      <c r="U5" s="1506"/>
      <c r="V5" s="1506"/>
      <c r="W5" s="1506"/>
      <c r="X5" s="1506"/>
      <c r="Y5" s="1514"/>
    </row>
    <row r="6" spans="1:25" ht="32.25" customHeight="1" x14ac:dyDescent="0.25">
      <c r="A6" s="311" t="str">
        <f t="array" aca="1" ref="A6" ca="1">IFERROR(INDEX(Problématiques_compétences!$F$2:$AK$2,SMALL(IF(INDIRECT("Problématiques_compétences!F"&amp;MATCH($A$1,Problématiques_compétences!$D$1:$D$118,0)):INDIRECT("Problématiques_compétences!AK"&amp;MATCH($A$1,Problématiques_compétences!$D$1:$D$118,0))="x",COLUMN(Problématiques_compétences!$F$1:$AK$1)-5,""),ROW()-4)),"")</f>
        <v>CS 5.6</v>
      </c>
      <c r="B6" s="1508" t="str">
        <f ca="1">IFERROR(INDEX(Programme!$B$4:$C$46,MATCH(A6,Programme!$B$4:$B$46,0),2),"")</f>
        <v>► Comprendre le fonctionnement d’un réseau informatique.</v>
      </c>
      <c r="C6" s="1508"/>
      <c r="D6" s="1508"/>
      <c r="E6" s="1508"/>
      <c r="F6" s="1508"/>
      <c r="G6" s="1508"/>
      <c r="H6" s="1508"/>
      <c r="I6" s="1508"/>
      <c r="J6" s="1508"/>
      <c r="K6" s="306" t="str">
        <f t="array" aca="1" ref="K6" ca="1">IFERROR(INDEX(Programme!$B$3:$G$46,MATCH($A$6,Programme!$B$3:$B$46,0),SMALL(IF(INDIRECT("Programme!D"&amp;MATCH($A$6,Programme!$B$1:$B$46,0)):INDIRECT("Programme!G"&amp;MATCH($A$6,Programme!$B$1:$B$46,0))&lt;&gt;"",COLUMN(Programme!$D$3:$G$3)-1),ROW()-5)),"")</f>
        <v>IP.1.1</v>
      </c>
      <c r="L6" s="1504" t="str">
        <f ca="1">IFERROR(INDEX(Programme!$I$7:$J$94,MATCH($K6,Programme!$I$7:$I$94,0),2),"")</f>
        <v>Comprendre le fonctionnement d'un réseau informatique</v>
      </c>
      <c r="M6" s="1504"/>
      <c r="N6" s="1504"/>
      <c r="O6" s="1504"/>
      <c r="P6" s="1504"/>
      <c r="Q6" s="1505"/>
      <c r="R6" s="1511" t="str">
        <f ca="1">IFERROR(INDEX(Programme!$K$7:$L$94,MATCH($K6&amp;".1",Programme!$K$7:$K$94,0),2),"")&amp;IFERROR(INDEX(Programme!$K$7:$L$94,MATCH($K6&amp;".2",Programme!$K$7:$K$94,0),2),"")&amp;IFERROR(INDEX(Programme!$K$7:$L$94,MATCH($K6&amp;".3",Programme!$K$7:$K$94,0),2),"")&amp;IFERROR(INDEX(Programme!$K$7:$L$94,MATCH($K6&amp;".4",Programme!$K$7:$K$94,0),2),"")&amp;IFERROR(INDEX(Programme!$K$7:$L$94,MATCH($K6&amp;".5",Programme!$K$7:$K$94,0),2),"")&amp;IFERROR(INDEX(Programme!$K$7:$L$94,MATCH($K6&amp;".6",Programme!$K$7:$K$94,0),2),"")</f>
        <v>Composants d'un réseau, architecture d'un réseau local, moyens de connexion d’un moyen informatique. Notion de protocole, d'organisation de protocoles en couche, d'algorithme de routage, Internet.</v>
      </c>
      <c r="S6" s="1504"/>
      <c r="T6" s="1504"/>
      <c r="U6" s="1504"/>
      <c r="V6" s="1504"/>
      <c r="W6" s="1504"/>
      <c r="X6" s="1504"/>
      <c r="Y6" s="1512"/>
    </row>
    <row r="7" spans="1:25" ht="32.25" customHeight="1" x14ac:dyDescent="0.25">
      <c r="A7" s="312"/>
      <c r="B7" s="314"/>
      <c r="C7" s="314"/>
      <c r="D7" s="314"/>
      <c r="E7" s="314"/>
      <c r="F7" s="314"/>
      <c r="G7" s="314"/>
      <c r="H7" s="314"/>
      <c r="I7" s="314"/>
      <c r="J7" s="314"/>
      <c r="K7" s="310" t="str">
        <f t="array" aca="1" ref="K7" ca="1">IFERROR(INDEX(Programme!$B$3:$G$46,MATCH($A$6,Programme!$B$3:$B$46,0),SMALL(IF(INDIRECT("Programme!D"&amp;MATCH($A$6,Programme!$B$1:$B$46,0)):INDIRECT("Programme!G"&amp;MATCH($A$6,Programme!$B$1:$B$46,0))&lt;&gt;"",COLUMN(Programme!$D$3:$G$3)-1),ROW()-5)),"")</f>
        <v/>
      </c>
      <c r="L7" s="1506" t="str">
        <f ca="1">IFERROR(INDEX(Programme!$I$7:$J$94,MATCH($K7,Programme!$I$7:$I$94,0),2),"")</f>
        <v/>
      </c>
      <c r="M7" s="1506"/>
      <c r="N7" s="1506"/>
      <c r="O7" s="1506"/>
      <c r="P7" s="1506"/>
      <c r="Q7" s="1507"/>
      <c r="R7" s="1513" t="str">
        <f ca="1">IFERROR(INDEX(Programme!$K$7:$L$94,MATCH($K7&amp;".1",Programme!$K$7:$K$94,0),2),"")&amp;IFERROR(INDEX(Programme!$K$7:$L$94,MATCH($K7&amp;".2",Programme!$K$7:$K$94,0),2),"")&amp;IFERROR(INDEX(Programme!$K$7:$L$94,MATCH($K7&amp;".3",Programme!$K$7:$K$94,0),2),"")&amp;IFERROR(INDEX(Programme!$K$7:$L$94,MATCH($K7&amp;".4",Programme!$K$7:$K$94,0),2),"")&amp;IFERROR(INDEX(Programme!$K$7:$L$94,MATCH($K7&amp;".5",Programme!$K$7:$K$94,0),2),"")&amp;IFERROR(INDEX(Programme!$K$7:$L$94,MATCH($K7&amp;".6",Programme!$K$7:$K$94,0),2),"")</f>
        <v/>
      </c>
      <c r="S7" s="1506"/>
      <c r="T7" s="1506"/>
      <c r="U7" s="1506"/>
      <c r="V7" s="1506"/>
      <c r="W7" s="1506"/>
      <c r="X7" s="1506"/>
      <c r="Y7" s="1514"/>
    </row>
    <row r="8" spans="1:25" ht="32.25" customHeight="1" x14ac:dyDescent="0.25">
      <c r="A8" s="311" t="str">
        <f t="array" aca="1" ref="A8" ca="1">IFERROR(INDEX(Problématiques_compétences!$F$2:$AK$2,SMALL(IF(INDIRECT("Problématiques_compétences!F"&amp;MATCH($A$1,Problématiques_compétences!$D$1:$D$118,0)):INDIRECT("Problématiques_compétences!AK"&amp;MATCH($A$1,Problématiques_compétences!$D$1:$D$118,0))="x",COLUMN(Problématiques_compétences!$F$1:$AK$1)-5,""),ROW()-5)),"")</f>
        <v/>
      </c>
      <c r="B8" s="1508" t="str">
        <f ca="1">IFERROR(INDEX(Programme!$B$4:$C$46,MATCH(A8,Programme!$B$4:$B$46,0),2),"")</f>
        <v/>
      </c>
      <c r="C8" s="1508"/>
      <c r="D8" s="1508"/>
      <c r="E8" s="1508"/>
      <c r="F8" s="1508"/>
      <c r="G8" s="1508"/>
      <c r="H8" s="1508"/>
      <c r="I8" s="1508"/>
      <c r="J8" s="1508"/>
      <c r="K8" s="306" t="str">
        <f t="array" aca="1" ref="K8" ca="1">IFERROR(INDEX(Programme!$B$3:$G$46,MATCH($A$8,Programme!$B$3:$B$46,0),SMALL(IF(INDIRECT("Programme!D"&amp;MATCH($A$8,Programme!$B$1:$B$46,0)):INDIRECT("Programme!G"&amp;MATCH($A$8,Programme!$B$1:$B$46,0))&lt;&gt;"",COLUMN(Programme!$D$3:$G$3)-1),ROW()-7)),"")</f>
        <v/>
      </c>
      <c r="L8" s="1504" t="str">
        <f ca="1">IFERROR(INDEX(Programme!$I$7:$J$94,MATCH($K8,Programme!$I$7:$I$94,0),2),"")</f>
        <v/>
      </c>
      <c r="M8" s="1504"/>
      <c r="N8" s="1504"/>
      <c r="O8" s="1504"/>
      <c r="P8" s="1504"/>
      <c r="Q8" s="1505"/>
      <c r="R8" s="1511" t="str">
        <f ca="1">IFERROR(INDEX(Programme!$K$7:$L$94,MATCH($K8&amp;".1",Programme!$K$7:$K$94,0),2),"")&amp;IFERROR(INDEX(Programme!$K$7:$L$94,MATCH($K8&amp;".2",Programme!$K$7:$K$94,0),2),"")&amp;IFERROR(INDEX(Programme!$K$7:$L$94,MATCH($K8&amp;".3",Programme!$K$7:$K$94,0),2),"")&amp;IFERROR(INDEX(Programme!$K$7:$L$94,MATCH($K8&amp;".4",Programme!$K$7:$K$94,0),2),"")&amp;IFERROR(INDEX(Programme!$K$7:$L$94,MATCH($K8&amp;".5",Programme!$K$7:$K$94,0),2),"")&amp;IFERROR(INDEX(Programme!$K$7:$L$94,MATCH($K8&amp;".6",Programme!$K$7:$K$94,0),2),"")</f>
        <v/>
      </c>
      <c r="S8" s="1504"/>
      <c r="T8" s="1504"/>
      <c r="U8" s="1504"/>
      <c r="V8" s="1504"/>
      <c r="W8" s="1504"/>
      <c r="X8" s="1504"/>
      <c r="Y8" s="1512"/>
    </row>
    <row r="9" spans="1:25" ht="32.25" customHeight="1" x14ac:dyDescent="0.25">
      <c r="A9" s="313"/>
      <c r="B9" s="315"/>
      <c r="C9" s="315"/>
      <c r="D9" s="315"/>
      <c r="E9" s="315"/>
      <c r="F9" s="315"/>
      <c r="G9" s="315"/>
      <c r="H9" s="315"/>
      <c r="I9" s="315"/>
      <c r="J9" s="315"/>
      <c r="K9" s="310" t="str">
        <f t="array" aca="1" ref="K9" ca="1">IFERROR(INDEX(Programme!$B$3:$G$46,MATCH($A$8,Programme!$B$3:$B$46,0),SMALL(IF(INDIRECT("Programme!D"&amp;MATCH($A$8,Programme!$B$1:$B$46,0)):INDIRECT("Programme!G"&amp;MATCH($A$8,Programme!$B$1:$B$46,0))&lt;&gt;"",COLUMN(Programme!$D$3:$G$3)-1),ROW()-7)),"")</f>
        <v/>
      </c>
      <c r="L9" s="1506" t="str">
        <f ca="1">IFERROR(INDEX(Programme!$I$7:$J$94,MATCH($K9,Programme!$I$7:$I$94,0),2),"")</f>
        <v/>
      </c>
      <c r="M9" s="1506"/>
      <c r="N9" s="1506"/>
      <c r="O9" s="1506"/>
      <c r="P9" s="1506"/>
      <c r="Q9" s="1507"/>
      <c r="R9" s="1513" t="str">
        <f ca="1">IFERROR(INDEX(Programme!$K$7:$L$94,MATCH($K9&amp;".1",Programme!$K$7:$K$94,0),2),"")&amp;IFERROR(INDEX(Programme!$K$7:$L$94,MATCH($K9&amp;".2",Programme!$K$7:$K$94,0),2),"")&amp;IFERROR(INDEX(Programme!$K$7:$L$94,MATCH($K9&amp;".3",Programme!$K$7:$K$94,0),2),"")&amp;IFERROR(INDEX(Programme!$K$7:$L$94,MATCH($K9&amp;".4",Programme!$K$7:$K$94,0),2),"")&amp;IFERROR(INDEX(Programme!$K$7:$L$94,MATCH($K9&amp;".5",Programme!$K$7:$K$94,0),2),"")&amp;IFERROR(INDEX(Programme!$K$7:$L$94,MATCH($K9&amp;".6",Programme!$K$7:$K$94,0),2),"")</f>
        <v/>
      </c>
      <c r="S9" s="1506"/>
      <c r="T9" s="1506"/>
      <c r="U9" s="1506"/>
      <c r="V9" s="1506"/>
      <c r="W9" s="1506"/>
      <c r="X9" s="1506"/>
      <c r="Y9" s="1514"/>
    </row>
    <row r="10" spans="1:25" ht="32.25" customHeight="1" x14ac:dyDescent="0.25">
      <c r="A10" s="311" t="str">
        <f t="array" aca="1" ref="A10" ca="1">IFERROR(INDEX(Problématiques_compétences!$F$2:$AK$2,SMALL(IF(INDIRECT("Problématiques_compétences!F"&amp;MATCH($A$1,Problématiques_compétences!$D$1:$D$118,0)):INDIRECT("Problématiques_compétences!AK"&amp;MATCH($A$1,Problématiques_compétences!$D$1:$D$118,0))="x",COLUMN(Problématiques_compétences!$F$1:$AK$1)-5,""),ROW()-6)),"")</f>
        <v/>
      </c>
      <c r="B10" s="1508" t="str">
        <f ca="1">IFERROR(INDEX(Programme!$B$4:$C$46,MATCH(A10,Programme!$B$4:$B$46,0),2),"")</f>
        <v/>
      </c>
      <c r="C10" s="1508"/>
      <c r="D10" s="1508"/>
      <c r="E10" s="1508"/>
      <c r="F10" s="1508"/>
      <c r="G10" s="1508"/>
      <c r="H10" s="1508"/>
      <c r="I10" s="1508"/>
      <c r="J10" s="1508"/>
      <c r="K10" s="306" t="str">
        <f t="array" aca="1" ref="K10" ca="1">IFERROR(INDEX(Programme!$B$3:$G$46,MATCH($A$10,Programme!$B$3:$B$46,0),SMALL(IF(INDIRECT("Programme!D"&amp;MATCH($A$10,Programme!$B$1:$B$46,0)):INDIRECT("Programme!G"&amp;MATCH($A$10,Programme!$B$1:$B$46,0))&lt;&gt;"",COLUMN(Programme!$D$3:$G$3)-1),ROW()-9)),"")</f>
        <v/>
      </c>
      <c r="L10" s="1504" t="str">
        <f ca="1">IFERROR(INDEX(Programme!$I$7:$J$94,MATCH($K10,Programme!$I$7:$I$94,0),2),"")</f>
        <v/>
      </c>
      <c r="M10" s="1504"/>
      <c r="N10" s="1504"/>
      <c r="O10" s="1504"/>
      <c r="P10" s="1504"/>
      <c r="Q10" s="1505"/>
      <c r="R10" s="1511" t="str">
        <f ca="1">IFERROR(INDEX(Programme!$K$7:$L$94,MATCH($K10&amp;".1",Programme!$K$7:$K$94,0),2),"")&amp;IFERROR(INDEX(Programme!$K$7:$L$94,MATCH($K10&amp;".2",Programme!$K$7:$K$94,0),2),"")&amp;IFERROR(INDEX(Programme!$K$7:$L$94,MATCH($K10&amp;".3",Programme!$K$7:$K$94,0),2),"")&amp;IFERROR(INDEX(Programme!$K$7:$L$94,MATCH($K10&amp;".4",Programme!$K$7:$K$94,0),2),"")&amp;IFERROR(INDEX(Programme!$K$7:$L$94,MATCH($K10&amp;".5",Programme!$K$7:$K$94,0),2),"")&amp;IFERROR(INDEX(Programme!$K$7:$L$94,MATCH($K10&amp;".6",Programme!$K$7:$K$94,0),2),"")</f>
        <v/>
      </c>
      <c r="S10" s="1504"/>
      <c r="T10" s="1504"/>
      <c r="U10" s="1504"/>
      <c r="V10" s="1504"/>
      <c r="W10" s="1504"/>
      <c r="X10" s="1504"/>
      <c r="Y10" s="1512"/>
    </row>
    <row r="11" spans="1:25" ht="32.25" customHeight="1" thickBot="1" x14ac:dyDescent="0.3">
      <c r="A11" s="311"/>
      <c r="B11" s="1508"/>
      <c r="C11" s="1508"/>
      <c r="D11" s="1508"/>
      <c r="E11" s="1508"/>
      <c r="F11" s="1508"/>
      <c r="G11" s="1508"/>
      <c r="H11" s="1508"/>
      <c r="I11" s="1508"/>
      <c r="J11" s="1508"/>
      <c r="K11" s="306" t="str">
        <f t="array" aca="1" ref="K11" ca="1">IFERROR(INDEX(Programme!$B$3:$G$46,MATCH($A$10,Programme!$B$3:$B$46,0),SMALL(IF(INDIRECT("Programme!D"&amp;MATCH($A$10,Programme!$B$1:$B$46,0)):INDIRECT("Programme!G"&amp;MATCH($A$10,Programme!$B$1:$B$46,0))&lt;&gt;"",COLUMN(Programme!$D$3:$G$3)-1),ROW()-9)),"")</f>
        <v/>
      </c>
      <c r="L11" s="1504" t="str">
        <f ca="1">IFERROR(INDEX(Programme!$I$7:$J$94,MATCH($K11,Programme!$I$7:$I$94,0),2),"")</f>
        <v/>
      </c>
      <c r="M11" s="1504"/>
      <c r="N11" s="1509"/>
      <c r="O11" s="1509"/>
      <c r="P11" s="1509"/>
      <c r="Q11" s="1510"/>
      <c r="R11" s="1511" t="str">
        <f ca="1">IFERROR(INDEX(Programme!$K$7:$L$94,MATCH($K11&amp;".1",Programme!$K$7:$K$94,0),2),"")&amp;IFERROR(INDEX(Programme!$K$7:$L$94,MATCH($K11&amp;".2",Programme!$K$7:$K$94,0),2),"")&amp;IFERROR(INDEX(Programme!$K$7:$L$94,MATCH($K11&amp;".3",Programme!$K$7:$K$94,0),2),"")&amp;IFERROR(INDEX(Programme!$K$7:$L$94,MATCH($K11&amp;".4",Programme!$K$7:$K$94,0),2),"")&amp;IFERROR(INDEX(Programme!$K$7:$L$94,MATCH($K11&amp;".5",Programme!$K$7:$K$94,0),2),"")&amp;IFERROR(INDEX(Programme!$K$7:$L$94,MATCH($K11&amp;".6",Programme!$K$7:$K$94,0),2),"")</f>
        <v/>
      </c>
      <c r="S11" s="1504"/>
      <c r="T11" s="1504"/>
      <c r="U11" s="1504"/>
      <c r="V11" s="1504"/>
      <c r="W11" s="1504"/>
      <c r="X11" s="1504"/>
      <c r="Y11" s="1512"/>
    </row>
    <row r="12" spans="1:25" ht="16.5" customHeight="1" x14ac:dyDescent="0.25">
      <c r="A12" s="916" t="s">
        <v>70</v>
      </c>
      <c r="B12" s="917"/>
      <c r="C12" s="917"/>
      <c r="D12" s="917"/>
      <c r="E12" s="917"/>
      <c r="F12" s="917"/>
      <c r="G12" s="917"/>
      <c r="H12" s="917"/>
      <c r="I12" s="917"/>
      <c r="J12" s="917"/>
      <c r="K12" s="918"/>
      <c r="L12" s="919"/>
      <c r="M12" s="920"/>
      <c r="N12" s="921" t="s">
        <v>72</v>
      </c>
      <c r="O12" s="922"/>
      <c r="P12" s="922"/>
      <c r="Q12" s="922"/>
      <c r="R12" s="922"/>
      <c r="S12" s="922"/>
      <c r="T12" s="922"/>
      <c r="U12" s="922"/>
      <c r="V12" s="922"/>
      <c r="W12" s="922"/>
      <c r="X12" s="922"/>
      <c r="Y12" s="923"/>
    </row>
    <row r="13" spans="1:25" ht="30.75" customHeight="1" x14ac:dyDescent="0.25">
      <c r="A13" s="1531" t="s">
        <v>1059</v>
      </c>
      <c r="B13" s="1532"/>
      <c r="C13" s="1532"/>
      <c r="D13" s="1532"/>
      <c r="E13" s="1532"/>
      <c r="F13" s="1532"/>
      <c r="G13" s="1532"/>
      <c r="H13" s="1532"/>
      <c r="I13" s="1532"/>
      <c r="J13" s="1532"/>
      <c r="K13" s="1532"/>
      <c r="L13" s="1532"/>
      <c r="M13" s="1533"/>
      <c r="N13" s="1525" t="s">
        <v>1060</v>
      </c>
      <c r="O13" s="1526"/>
      <c r="P13" s="1526"/>
      <c r="Q13" s="1526"/>
      <c r="R13" s="1526"/>
      <c r="S13" s="1526"/>
      <c r="T13" s="1526"/>
      <c r="U13" s="1526"/>
      <c r="V13" s="1526"/>
      <c r="W13" s="1526"/>
      <c r="X13" s="1526"/>
      <c r="Y13" s="1527"/>
    </row>
    <row r="14" spans="1:25" ht="63" customHeight="1" x14ac:dyDescent="0.25">
      <c r="A14" s="1534"/>
      <c r="B14" s="1535"/>
      <c r="C14" s="1535"/>
      <c r="D14" s="1535"/>
      <c r="E14" s="1535"/>
      <c r="F14" s="1535"/>
      <c r="G14" s="1535"/>
      <c r="H14" s="1535"/>
      <c r="I14" s="1535"/>
      <c r="J14" s="1535"/>
      <c r="K14" s="1535"/>
      <c r="L14" s="1535"/>
      <c r="M14" s="1536"/>
      <c r="N14" s="1538"/>
      <c r="O14" s="1539"/>
      <c r="P14" s="1539"/>
      <c r="Q14" s="1539"/>
      <c r="R14" s="1539"/>
      <c r="S14" s="1539"/>
      <c r="T14" s="1539"/>
      <c r="U14" s="1539"/>
      <c r="V14" s="1539"/>
      <c r="W14" s="1539"/>
      <c r="X14" s="1539"/>
      <c r="Y14" s="1540"/>
    </row>
    <row r="15" spans="1:25" ht="16.5" customHeight="1" x14ac:dyDescent="0.25">
      <c r="A15" s="924" t="s">
        <v>382</v>
      </c>
      <c r="B15" s="925"/>
      <c r="C15" s="926"/>
      <c r="D15" s="926"/>
      <c r="E15" s="926"/>
      <c r="F15" s="926"/>
      <c r="G15" s="926"/>
      <c r="H15" s="926"/>
      <c r="I15" s="926"/>
      <c r="J15" s="926"/>
      <c r="K15" s="927"/>
      <c r="L15" s="928"/>
      <c r="M15" s="929"/>
      <c r="N15" s="930" t="s">
        <v>383</v>
      </c>
      <c r="O15" s="931"/>
      <c r="P15" s="931"/>
      <c r="Q15" s="931"/>
      <c r="R15" s="931"/>
      <c r="S15" s="931"/>
      <c r="T15" s="931"/>
      <c r="U15" s="931"/>
      <c r="V15" s="931"/>
      <c r="W15" s="931"/>
      <c r="X15" s="931"/>
      <c r="Y15" s="932"/>
    </row>
    <row r="16" spans="1:25" ht="30" customHeight="1" x14ac:dyDescent="0.25">
      <c r="A16" s="1525" t="s">
        <v>1061</v>
      </c>
      <c r="B16" s="1526"/>
      <c r="C16" s="1526"/>
      <c r="D16" s="1526"/>
      <c r="E16" s="1526"/>
      <c r="F16" s="1526"/>
      <c r="G16" s="1526"/>
      <c r="H16" s="1526"/>
      <c r="I16" s="1526"/>
      <c r="J16" s="1526"/>
      <c r="K16" s="1526"/>
      <c r="L16" s="1526"/>
      <c r="M16" s="1527"/>
      <c r="N16" s="1525" t="s">
        <v>836</v>
      </c>
      <c r="O16" s="1526"/>
      <c r="P16" s="1526"/>
      <c r="Q16" s="1526"/>
      <c r="R16" s="1526"/>
      <c r="S16" s="1526"/>
      <c r="T16" s="1526"/>
      <c r="U16" s="1526"/>
      <c r="V16" s="1526"/>
      <c r="W16" s="1526"/>
      <c r="X16" s="1526"/>
      <c r="Y16" s="1527"/>
    </row>
    <row r="17" spans="1:25" ht="30" customHeight="1" thickBot="1" x14ac:dyDescent="0.3">
      <c r="A17" s="1528"/>
      <c r="B17" s="1529"/>
      <c r="C17" s="1529"/>
      <c r="D17" s="1529"/>
      <c r="E17" s="1529"/>
      <c r="F17" s="1529"/>
      <c r="G17" s="1529"/>
      <c r="H17" s="1529"/>
      <c r="I17" s="1529"/>
      <c r="J17" s="1529"/>
      <c r="K17" s="1529"/>
      <c r="L17" s="1529"/>
      <c r="M17" s="1530"/>
      <c r="N17" s="1528"/>
      <c r="O17" s="1529"/>
      <c r="P17" s="1529"/>
      <c r="Q17" s="1529"/>
      <c r="R17" s="1529"/>
      <c r="S17" s="1529"/>
      <c r="T17" s="1529"/>
      <c r="U17" s="1529"/>
      <c r="V17" s="1529"/>
      <c r="W17" s="1529"/>
      <c r="X17" s="1529"/>
      <c r="Y17" s="1530"/>
    </row>
    <row r="18" spans="1:25" ht="30" customHeight="1" x14ac:dyDescent="0.25">
      <c r="A18" s="933" t="s">
        <v>73</v>
      </c>
      <c r="B18" s="922"/>
      <c r="C18" s="922"/>
      <c r="D18" s="922"/>
      <c r="E18" s="922"/>
      <c r="F18" s="922" t="s">
        <v>837</v>
      </c>
      <c r="G18" s="922"/>
      <c r="H18" s="922"/>
      <c r="I18" s="922"/>
      <c r="J18" s="922"/>
      <c r="K18" s="921"/>
      <c r="L18" s="919"/>
      <c r="M18" s="934"/>
      <c r="N18" s="1520" t="s">
        <v>388</v>
      </c>
      <c r="O18" s="1521"/>
      <c r="P18" s="1521"/>
      <c r="Q18" s="1521"/>
      <c r="R18" s="1541"/>
      <c r="S18" s="1541"/>
      <c r="T18" s="1541"/>
      <c r="U18" s="1541"/>
      <c r="V18" s="1541"/>
      <c r="W18" s="1541"/>
      <c r="X18" s="1541"/>
      <c r="Y18" s="1542"/>
    </row>
    <row r="19" spans="1:25" ht="46.5" customHeight="1" thickBot="1" x14ac:dyDescent="0.3">
      <c r="A19" s="940" t="s">
        <v>473</v>
      </c>
      <c r="B19" s="935"/>
      <c r="C19" s="935"/>
      <c r="D19" s="1575" t="s">
        <v>838</v>
      </c>
      <c r="E19" s="1575"/>
      <c r="F19" s="1575"/>
      <c r="G19" s="935"/>
      <c r="H19" s="1545" t="s">
        <v>839</v>
      </c>
      <c r="I19" s="1545"/>
      <c r="J19" s="1545"/>
      <c r="K19" s="1545" t="s">
        <v>840</v>
      </c>
      <c r="L19" s="1545"/>
      <c r="M19" s="1546"/>
      <c r="N19" s="1522"/>
      <c r="O19" s="1523"/>
      <c r="P19" s="1523"/>
      <c r="Q19" s="1523"/>
      <c r="R19" s="1529" t="s">
        <v>841</v>
      </c>
      <c r="S19" s="1529"/>
      <c r="T19" s="1529"/>
      <c r="U19" s="1529"/>
      <c r="V19" s="1518"/>
      <c r="W19" s="1518"/>
      <c r="X19" s="1518"/>
      <c r="Y19" s="1519"/>
    </row>
    <row r="20" spans="1:25" x14ac:dyDescent="0.25">
      <c r="A20" s="936"/>
      <c r="B20" s="931"/>
      <c r="C20" s="931"/>
      <c r="D20" s="931"/>
      <c r="E20" s="931"/>
      <c r="F20" s="931"/>
      <c r="G20" s="931"/>
      <c r="H20" s="927"/>
      <c r="I20" s="927"/>
      <c r="J20" s="927"/>
      <c r="K20" s="937"/>
      <c r="L20" s="937"/>
      <c r="M20" s="937"/>
      <c r="N20" s="937"/>
      <c r="O20" s="938"/>
      <c r="P20" s="938"/>
      <c r="Q20" s="938"/>
      <c r="R20" s="938"/>
      <c r="S20" s="938"/>
      <c r="T20" s="938"/>
      <c r="U20" s="938"/>
      <c r="V20" s="938"/>
      <c r="W20" s="938"/>
      <c r="X20" s="938"/>
      <c r="Y20" s="938"/>
    </row>
    <row r="21" spans="1:25" ht="15.75" x14ac:dyDescent="0.25">
      <c r="A21" s="1537" t="s">
        <v>74</v>
      </c>
      <c r="B21" s="1537"/>
      <c r="C21" s="1537"/>
      <c r="D21" s="1537"/>
      <c r="E21" s="1537"/>
      <c r="F21" s="1537"/>
      <c r="G21" s="1537"/>
      <c r="H21" s="1537"/>
      <c r="I21" s="1537"/>
      <c r="J21" s="1537"/>
      <c r="K21" s="1537"/>
      <c r="L21" s="1537"/>
      <c r="M21" s="1537"/>
      <c r="N21" s="1537"/>
      <c r="O21" s="1537"/>
      <c r="P21" s="1537"/>
      <c r="Q21" s="1537"/>
      <c r="R21" s="1537"/>
      <c r="S21" s="1537"/>
      <c r="T21" s="1537"/>
      <c r="U21" s="1537"/>
      <c r="V21" s="1537"/>
      <c r="W21" s="1537"/>
      <c r="X21" s="1537"/>
      <c r="Y21" s="1537"/>
    </row>
    <row r="22" spans="1:25" x14ac:dyDescent="0.25">
      <c r="A22" s="939"/>
      <c r="B22" s="915"/>
      <c r="C22" s="1517" t="s">
        <v>75</v>
      </c>
      <c r="D22" s="1515"/>
      <c r="E22" s="1515"/>
      <c r="F22" s="1515"/>
      <c r="G22" s="1515"/>
      <c r="H22" s="1515"/>
      <c r="I22" s="1515"/>
      <c r="J22" s="1515"/>
      <c r="K22" s="1516"/>
      <c r="L22" s="1515" t="s">
        <v>76</v>
      </c>
      <c r="M22" s="1515"/>
      <c r="N22" s="1515"/>
      <c r="O22" s="1515"/>
      <c r="P22" s="1515"/>
      <c r="Q22" s="1515"/>
      <c r="R22" s="1516"/>
      <c r="S22" s="1517" t="s">
        <v>77</v>
      </c>
      <c r="T22" s="1515"/>
      <c r="U22" s="1515"/>
      <c r="V22" s="1515"/>
      <c r="W22" s="1515"/>
      <c r="X22" s="1515"/>
      <c r="Y22" s="1516"/>
    </row>
    <row r="23" spans="1:25" ht="33.75" customHeight="1" x14ac:dyDescent="0.25">
      <c r="A23" s="1497" t="s">
        <v>78</v>
      </c>
      <c r="B23" s="1524"/>
      <c r="C23" s="1492" t="s">
        <v>1062</v>
      </c>
      <c r="D23" s="1493"/>
      <c r="E23" s="1493"/>
      <c r="F23" s="1493"/>
      <c r="G23" s="1493"/>
      <c r="H23" s="1493"/>
      <c r="I23" s="1493"/>
      <c r="J23" s="1493"/>
      <c r="K23" s="1494"/>
      <c r="L23" s="1493" t="s">
        <v>1063</v>
      </c>
      <c r="M23" s="1493"/>
      <c r="N23" s="1493"/>
      <c r="O23" s="1493"/>
      <c r="P23" s="1493"/>
      <c r="Q23" s="1493"/>
      <c r="R23" s="1494"/>
      <c r="S23" s="1492" t="s">
        <v>842</v>
      </c>
      <c r="T23" s="1493"/>
      <c r="U23" s="1493"/>
      <c r="V23" s="1493"/>
      <c r="W23" s="1493"/>
      <c r="X23" s="1493"/>
      <c r="Y23" s="1494"/>
    </row>
    <row r="24" spans="1:25" ht="84.75" customHeight="1" x14ac:dyDescent="0.25">
      <c r="A24" s="1495" t="s">
        <v>79</v>
      </c>
      <c r="B24" s="1496"/>
      <c r="C24" s="1492" t="s">
        <v>1064</v>
      </c>
      <c r="D24" s="1493"/>
      <c r="E24" s="1493"/>
      <c r="F24" s="1493"/>
      <c r="G24" s="1493"/>
      <c r="H24" s="1493"/>
      <c r="I24" s="1493"/>
      <c r="J24" s="1493"/>
      <c r="K24" s="1494"/>
      <c r="L24" s="1492" t="s">
        <v>843</v>
      </c>
      <c r="M24" s="1493"/>
      <c r="N24" s="1493"/>
      <c r="O24" s="1493"/>
      <c r="P24" s="1493"/>
      <c r="Q24" s="1493"/>
      <c r="R24" s="1494"/>
      <c r="S24" s="1492" t="s">
        <v>1065</v>
      </c>
      <c r="T24" s="1493"/>
      <c r="U24" s="1493"/>
      <c r="V24" s="1493"/>
      <c r="W24" s="1493"/>
      <c r="X24" s="1493"/>
      <c r="Y24" s="1494"/>
    </row>
    <row r="25" spans="1:25" ht="45" customHeight="1" x14ac:dyDescent="0.25">
      <c r="A25" s="1497" t="s">
        <v>81</v>
      </c>
      <c r="B25" s="1498"/>
      <c r="C25" s="1492" t="s">
        <v>969</v>
      </c>
      <c r="D25" s="1493"/>
      <c r="E25" s="1493"/>
      <c r="F25" s="1493"/>
      <c r="G25" s="1493"/>
      <c r="H25" s="1493"/>
      <c r="I25" s="1493"/>
      <c r="J25" s="1493"/>
      <c r="K25" s="1494"/>
      <c r="L25" s="1492" t="s">
        <v>969</v>
      </c>
      <c r="M25" s="1493"/>
      <c r="N25" s="1493"/>
      <c r="O25" s="1493"/>
      <c r="P25" s="1493"/>
      <c r="Q25" s="1493"/>
      <c r="R25" s="1494"/>
      <c r="S25" s="1492" t="s">
        <v>1066</v>
      </c>
      <c r="T25" s="1493"/>
      <c r="U25" s="1493"/>
      <c r="V25" s="1493"/>
      <c r="W25" s="1493"/>
      <c r="X25" s="1493"/>
      <c r="Y25" s="1494"/>
    </row>
    <row r="26" spans="1:25" ht="45" customHeight="1" x14ac:dyDescent="0.25">
      <c r="A26" s="1497" t="s">
        <v>80</v>
      </c>
      <c r="B26" s="1498"/>
      <c r="C26" s="1492" t="s">
        <v>844</v>
      </c>
      <c r="D26" s="1493"/>
      <c r="E26" s="1493"/>
      <c r="F26" s="1493"/>
      <c r="G26" s="1493"/>
      <c r="H26" s="1493"/>
      <c r="I26" s="1493"/>
      <c r="J26" s="1493"/>
      <c r="K26" s="1494"/>
      <c r="L26" s="1492" t="s">
        <v>845</v>
      </c>
      <c r="M26" s="1493"/>
      <c r="N26" s="1493"/>
      <c r="O26" s="1493"/>
      <c r="P26" s="1493"/>
      <c r="Q26" s="1493"/>
      <c r="R26" s="1494"/>
      <c r="S26" s="1492" t="s">
        <v>846</v>
      </c>
      <c r="T26" s="1493"/>
      <c r="U26" s="1493"/>
      <c r="V26" s="1493"/>
      <c r="W26" s="1493"/>
      <c r="X26" s="1493"/>
      <c r="Y26" s="1494"/>
    </row>
    <row r="27" spans="1:25" ht="45" customHeight="1" x14ac:dyDescent="0.25">
      <c r="A27" s="1495" t="s">
        <v>341</v>
      </c>
      <c r="B27" s="1496"/>
      <c r="C27" s="1492" t="s">
        <v>1067</v>
      </c>
      <c r="D27" s="1493"/>
      <c r="E27" s="1493"/>
      <c r="F27" s="1493"/>
      <c r="G27" s="1493"/>
      <c r="H27" s="1493"/>
      <c r="I27" s="1493"/>
      <c r="J27" s="1493"/>
      <c r="K27" s="1494"/>
      <c r="L27" s="1492" t="s">
        <v>1068</v>
      </c>
      <c r="M27" s="1493"/>
      <c r="N27" s="1493"/>
      <c r="O27" s="1493"/>
      <c r="P27" s="1493"/>
      <c r="Q27" s="1493"/>
      <c r="R27" s="1494"/>
      <c r="S27" s="1492" t="s">
        <v>1069</v>
      </c>
      <c r="T27" s="1493"/>
      <c r="U27" s="1493"/>
      <c r="V27" s="1493"/>
      <c r="W27" s="1493"/>
      <c r="X27" s="1493"/>
      <c r="Y27" s="1494"/>
    </row>
    <row r="30" spans="1:25" x14ac:dyDescent="0.25">
      <c r="D30" s="4"/>
    </row>
    <row r="32" spans="1:25" x14ac:dyDescent="0.25">
      <c r="I32" s="12"/>
      <c r="J32" s="12"/>
      <c r="K32" s="12"/>
    </row>
    <row r="33" spans="9:11" ht="15.75" x14ac:dyDescent="0.25">
      <c r="I33" s="13"/>
      <c r="J33" s="14"/>
      <c r="K33" s="5"/>
    </row>
    <row r="34" spans="9:11" x14ac:dyDescent="0.25">
      <c r="I34" s="12"/>
      <c r="J34" s="5"/>
    </row>
    <row r="35" spans="9:11" x14ac:dyDescent="0.25">
      <c r="I35" s="12"/>
    </row>
  </sheetData>
  <mergeCells count="59">
    <mergeCell ref="A26:B26"/>
    <mergeCell ref="C26:K26"/>
    <mergeCell ref="L26:R26"/>
    <mergeCell ref="S26:Y26"/>
    <mergeCell ref="A21:Y21"/>
    <mergeCell ref="C22:K22"/>
    <mergeCell ref="L22:R22"/>
    <mergeCell ref="S22:Y22"/>
    <mergeCell ref="C25:K25"/>
    <mergeCell ref="L25:R25"/>
    <mergeCell ref="S25:Y25"/>
    <mergeCell ref="L5:Q5"/>
    <mergeCell ref="R5:Y5"/>
    <mergeCell ref="B11:J11"/>
    <mergeCell ref="L11:Q11"/>
    <mergeCell ref="R11:Y11"/>
    <mergeCell ref="B6:J6"/>
    <mergeCell ref="L6:Q6"/>
    <mergeCell ref="R6:Y6"/>
    <mergeCell ref="L7:Q7"/>
    <mergeCell ref="R7:Y7"/>
    <mergeCell ref="B8:J8"/>
    <mergeCell ref="L8:Q8"/>
    <mergeCell ref="R8:Y8"/>
    <mergeCell ref="L9:Q9"/>
    <mergeCell ref="R9:Y9"/>
    <mergeCell ref="B10:J10"/>
    <mergeCell ref="A1:A2"/>
    <mergeCell ref="B2:M2"/>
    <mergeCell ref="B4:J4"/>
    <mergeCell ref="L4:Q4"/>
    <mergeCell ref="R4:Y4"/>
    <mergeCell ref="L10:Q10"/>
    <mergeCell ref="R10:Y10"/>
    <mergeCell ref="A13:M14"/>
    <mergeCell ref="N13:Y14"/>
    <mergeCell ref="A16:M17"/>
    <mergeCell ref="N16:Y17"/>
    <mergeCell ref="K19:M19"/>
    <mergeCell ref="H19:J19"/>
    <mergeCell ref="D19:F19"/>
    <mergeCell ref="N18:Q19"/>
    <mergeCell ref="R18:U18"/>
    <mergeCell ref="V18:Y18"/>
    <mergeCell ref="R19:U19"/>
    <mergeCell ref="V19:Y19"/>
    <mergeCell ref="A27:B27"/>
    <mergeCell ref="C27:K27"/>
    <mergeCell ref="L27:R27"/>
    <mergeCell ref="S27:Y27"/>
    <mergeCell ref="A23:B23"/>
    <mergeCell ref="C23:K23"/>
    <mergeCell ref="L23:R23"/>
    <mergeCell ref="S23:Y23"/>
    <mergeCell ref="A24:B24"/>
    <mergeCell ref="C24:K24"/>
    <mergeCell ref="L24:R24"/>
    <mergeCell ref="S24:Y24"/>
    <mergeCell ref="A25:B25"/>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Y35"/>
  <sheetViews>
    <sheetView topLeftCell="A10" zoomScale="85" zoomScaleNormal="85" workbookViewId="0">
      <selection activeCell="N32" sqref="N32"/>
    </sheetView>
  </sheetViews>
  <sheetFormatPr baseColWidth="10" defaultRowHeight="15" x14ac:dyDescent="0.25"/>
  <cols>
    <col min="1" max="1" width="7.28515625" style="284" customWidth="1"/>
    <col min="2" max="10" width="6.5703125" style="284" customWidth="1"/>
    <col min="11" max="11" width="9.140625" style="284" customWidth="1"/>
    <col min="12" max="17" width="8.28515625" style="284" customWidth="1"/>
    <col min="18" max="25" width="8.5703125" style="284" customWidth="1"/>
    <col min="26" max="31" width="4.7109375" style="284" customWidth="1"/>
    <col min="32" max="16384" width="11.42578125" style="284"/>
  </cols>
  <sheetData>
    <row r="1" spans="1:25" ht="18" customHeight="1" x14ac:dyDescent="0.25">
      <c r="A1" s="1499" t="s">
        <v>533</v>
      </c>
      <c r="B1" s="291" t="s">
        <v>42</v>
      </c>
      <c r="C1" s="292"/>
      <c r="D1" s="292"/>
      <c r="E1" s="292"/>
      <c r="F1" s="292"/>
      <c r="G1" s="292"/>
      <c r="H1" s="292"/>
      <c r="I1" s="292"/>
      <c r="J1" s="292"/>
      <c r="K1" s="292"/>
      <c r="L1" s="292"/>
      <c r="M1" s="293"/>
      <c r="N1" s="299" t="s">
        <v>381</v>
      </c>
      <c r="O1" s="294"/>
      <c r="P1" s="294"/>
      <c r="Q1" s="294"/>
      <c r="R1" s="294"/>
      <c r="S1" s="294"/>
      <c r="T1" s="294"/>
      <c r="U1" s="294"/>
      <c r="V1" s="294"/>
      <c r="W1" s="294"/>
      <c r="X1" s="294"/>
      <c r="Y1" s="295"/>
    </row>
    <row r="2" spans="1:25" ht="20.25" customHeight="1" thickBot="1" x14ac:dyDescent="0.3">
      <c r="A2" s="1500"/>
      <c r="B2" s="1501" t="str">
        <f>INDEX(Problématiques_compétences!$A$3:$D$118,QUOTIENT(MATCH(A1,Problématiques_compétences!$D$3:$D$118,0),8)*8+2,1)</f>
        <v>7) Préserver les ressources (économiser l'énergie et préserver l'environnement)</v>
      </c>
      <c r="C2" s="1502"/>
      <c r="D2" s="1502"/>
      <c r="E2" s="1502"/>
      <c r="F2" s="1502"/>
      <c r="G2" s="1502"/>
      <c r="H2" s="1502"/>
      <c r="I2" s="1502"/>
      <c r="J2" s="1502"/>
      <c r="K2" s="1502"/>
      <c r="L2" s="1502"/>
      <c r="M2" s="1503"/>
      <c r="N2" s="296" t="str">
        <f>INDEX(Problématiques_compétences!$B$3:$D$118,MATCH(A1,Problématiques_compétences!$D$3:$D$118,0),1)</f>
        <v>Comment optimiser les apports solaires sur le toit d'un immeuble ? (niveau2)</v>
      </c>
      <c r="O2" s="297"/>
      <c r="P2" s="297"/>
      <c r="Q2" s="297"/>
      <c r="R2" s="297"/>
      <c r="S2" s="297"/>
      <c r="T2" s="297"/>
      <c r="U2" s="297"/>
      <c r="V2" s="297"/>
      <c r="W2" s="297"/>
      <c r="X2" s="297"/>
      <c r="Y2" s="298"/>
    </row>
    <row r="3" spans="1:25" ht="15.75" customHeight="1" x14ac:dyDescent="0.25">
      <c r="A3" s="291" t="s">
        <v>55</v>
      </c>
      <c r="B3" s="300"/>
      <c r="C3" s="300"/>
      <c r="D3" s="300"/>
      <c r="E3" s="301"/>
      <c r="F3" s="300"/>
      <c r="G3" s="300"/>
      <c r="H3" s="301"/>
      <c r="I3" s="300"/>
      <c r="J3" s="300"/>
      <c r="K3" s="302" t="s">
        <v>71</v>
      </c>
      <c r="L3" s="303"/>
      <c r="M3" s="303"/>
      <c r="N3" s="303"/>
      <c r="O3" s="300"/>
      <c r="P3" s="300"/>
      <c r="Q3" s="300"/>
      <c r="R3" s="304" t="s">
        <v>350</v>
      </c>
      <c r="S3" s="300"/>
      <c r="T3" s="300"/>
      <c r="U3" s="300"/>
      <c r="V3" s="300"/>
      <c r="W3" s="300"/>
      <c r="X3" s="300"/>
      <c r="Y3" s="305"/>
    </row>
    <row r="4" spans="1:25" ht="32.25" customHeight="1" x14ac:dyDescent="0.25">
      <c r="A4" s="311" t="str">
        <f t="array" aca="1" ref="A4" ca="1">IFERROR(INDEX(Problématiques_compétences!$F$2:$AK$2,SMALL(IF(INDIRECT("Problématiques_compétences!F"&amp;MATCH($A$1,Problématiques_compétences!$D$1:$D$118,0)):INDIRECT("Problématiques_compétences!AK"&amp;MATCH($A$1,Problématiques_compétences!$D$1:$D$118,0))="x",COLUMN(Problématiques_compétences!$F$1:$AK$1)-5,""),ROW()-3)),"")</f>
        <v>CT 1.3</v>
      </c>
      <c r="B4" s="1508" t="str">
        <f ca="1">INDEX(Programme!$B$4:$C$46,MATCH(A4,Programme!$B$4:$B$46,0),2)</f>
        <v xml:space="preserve">► Rechercher des solutions techniques à un problème posé, expliciter ses choix et les communiquer en argumentant. </v>
      </c>
      <c r="C4" s="1508"/>
      <c r="D4" s="1508"/>
      <c r="E4" s="1508"/>
      <c r="F4" s="1508"/>
      <c r="G4" s="1508"/>
      <c r="H4" s="1508"/>
      <c r="I4" s="1508"/>
      <c r="J4" s="1508"/>
      <c r="K4" s="306" t="str">
        <f t="array" aca="1" ref="K4" ca="1">INDEX(Programme!$B$3:$G$46,MATCH($A$4,Programme!$B$3:$B$46,0),SMALL(IF(INDIRECT("Programme!D"&amp;MATCH($A$4,Programme!$B$1:$B$46,0)):INDIRECT("Programme!G"&amp;MATCH($A$4,Programme!$B$1:$B$46,0))&lt;&gt;"",COLUMN(Programme!$D$3:$G$3)-1),ROW()-3))</f>
        <v>DIC.1.5</v>
      </c>
      <c r="L4" s="1504" t="str">
        <f ca="1">IFERROR(INDEX(Programme!$I$7:$J$94,MATCH($K4,Programme!$I$7:$I$94,0),2),"")</f>
        <v>Imaginer des solutions pour produire des objets et des éléments de programmes informatiques en réponse au besoin.</v>
      </c>
      <c r="M4" s="1504"/>
      <c r="N4" s="1504"/>
      <c r="O4" s="1504"/>
      <c r="P4" s="1504"/>
      <c r="Q4" s="1505"/>
      <c r="R4" s="1511" t="str">
        <f ca="1">IFERROR(INDEX(Programme!$K$7:$L$94,MATCH($K4&amp;".1",Programme!$K$7:$K$94,0),2),"")&amp;IFERROR(INDEX(Programme!$K$7:$L$94,MATCH($K4&amp;".2",Programme!$K$7:$K$94,0),2),"")&amp;IFERROR(INDEX(Programme!$K$7:$L$94,MATCH($K4&amp;".3",Programme!$K$7:$K$94,0),2),"")&amp;IFERROR(INDEX(Programme!$K$7:$L$94,MATCH($K4&amp;".4",Programme!$K$7:$K$94,0),2),"")&amp;IFERROR(INDEX(Programme!$K$7:$L$94,MATCH($K4&amp;".5",Programme!$K$7:$K$94,0),2),"")&amp;IFERROR(INDEX(Programme!$K$7:$L$94,MATCH($K4&amp;".6",Programme!$K$7:$K$94,0),2),"")</f>
        <v>Design. Innovation et créativité. Veille. Représentation de solutions (croquis, schémas, algorithmes). Réalité augmentée. Objets connectés.</v>
      </c>
      <c r="S4" s="1504"/>
      <c r="T4" s="1504"/>
      <c r="U4" s="1504"/>
      <c r="V4" s="1504"/>
      <c r="W4" s="1504"/>
      <c r="X4" s="1504"/>
      <c r="Y4" s="1512"/>
    </row>
    <row r="5" spans="1:25" ht="32.25" customHeight="1" x14ac:dyDescent="0.25">
      <c r="A5" s="307"/>
      <c r="B5" s="308"/>
      <c r="C5" s="308"/>
      <c r="D5" s="308"/>
      <c r="E5" s="309"/>
      <c r="F5" s="309"/>
      <c r="G5" s="309"/>
      <c r="H5" s="309"/>
      <c r="I5" s="309"/>
      <c r="J5" s="309"/>
      <c r="K5" s="310" t="str">
        <f t="array" aca="1" ref="K5" ca="1">IFERROR(INDEX(Programme!$B$3:$G$46,MATCH($A$4,Programme!$B$3:$B$46,0),SMALL(IF(INDIRECT("Programme!D"&amp;MATCH($A$4,Programme!$B$1:$B$46,0)):INDIRECT("Programme!G"&amp;MATCH($A$4,Programme!$B$1:$B$46,0))&lt;&gt;"",COLUMN(Programme!$D$3:$G$3)-1),ROW()-3)),"")</f>
        <v/>
      </c>
      <c r="L5" s="1506" t="str">
        <f ca="1">IFERROR(INDEX(Programme!$I$7:$J$94,MATCH($K5,Programme!$I$7:$I$94,0),2),"")</f>
        <v/>
      </c>
      <c r="M5" s="1506"/>
      <c r="N5" s="1506"/>
      <c r="O5" s="1506"/>
      <c r="P5" s="1506"/>
      <c r="Q5" s="1507"/>
      <c r="R5" s="1513" t="str">
        <f ca="1">IFERROR(INDEX(Programme!$K$7:$L$94,MATCH($K5&amp;".1",Programme!$K$7:$K$94,0),2),"")&amp;IFERROR(INDEX(Programme!$K$7:$L$94,MATCH($K5&amp;".2",Programme!$K$7:$K$94,0),2),"")&amp;IFERROR(INDEX(Programme!$K$7:$L$94,MATCH($K5&amp;".3",Programme!$K$7:$K$94,0),2),"")&amp;IFERROR(INDEX(Programme!$K$7:$L$94,MATCH($K5&amp;".4",Programme!$K$7:$K$94,0),2),"")&amp;IFERROR(INDEX(Programme!$K$7:$L$94,MATCH($K5&amp;".5",Programme!$K$7:$K$94,0),2),"")&amp;IFERROR(INDEX(Programme!$K$7:$L$94,MATCH($K5&amp;".6",Programme!$K$7:$K$94,0),2),"")</f>
        <v/>
      </c>
      <c r="S5" s="1506"/>
      <c r="T5" s="1506"/>
      <c r="U5" s="1506"/>
      <c r="V5" s="1506"/>
      <c r="W5" s="1506"/>
      <c r="X5" s="1506"/>
      <c r="Y5" s="1514"/>
    </row>
    <row r="6" spans="1:25" ht="32.25" customHeight="1" x14ac:dyDescent="0.25">
      <c r="A6" s="311" t="str">
        <f t="array" aca="1" ref="A6" ca="1">IFERROR(INDEX(Problématiques_compétences!$F$2:$AK$2,SMALL(IF(INDIRECT("Problématiques_compétences!F"&amp;MATCH($A$1,Problématiques_compétences!$D$1:$D$118,0)):INDIRECT("Problématiques_compétences!AK"&amp;MATCH($A$1,Problématiques_compétences!$D$1:$D$118,0))="x",COLUMN(Problématiques_compétences!$F$1:$AK$1)-5,""),ROW()-4)),"")</f>
        <v>CT 2.6</v>
      </c>
      <c r="B6" s="1508" t="str">
        <f ca="1">IFERROR(INDEX(Programme!$B$4:$C$46,MATCH(A6,Programme!$B$4:$B$46,0),2),"")</f>
        <v>► Réaliser, de manière collaborative, le prototype de tout ou partie d’un objet pour valider une solution.</v>
      </c>
      <c r="C6" s="1508"/>
      <c r="D6" s="1508"/>
      <c r="E6" s="1508"/>
      <c r="F6" s="1508"/>
      <c r="G6" s="1508"/>
      <c r="H6" s="1508"/>
      <c r="I6" s="1508"/>
      <c r="J6" s="1508"/>
      <c r="K6" s="306" t="str">
        <f t="array" aca="1" ref="K6" ca="1">IFERROR(INDEX(Programme!$B$3:$G$46,MATCH($A$6,Programme!$B$3:$B$46,0),SMALL(IF(INDIRECT("Programme!D"&amp;MATCH($A$6,Programme!$B$1:$B$46,0)):INDIRECT("Programme!G"&amp;MATCH($A$6,Programme!$B$1:$B$46,0))&lt;&gt;"",COLUMN(Programme!$D$3:$G$3)-1),ROW()-5)),"")</f>
        <v>DIC.2.1</v>
      </c>
      <c r="L6" s="1504" t="str">
        <f ca="1">IFERROR(INDEX(Programme!$I$7:$J$94,MATCH($K6,Programme!$I$7:$I$94,0),2),"")</f>
        <v>Réaliser, de manière collaborative, le prototype d’un objet pour valider une solution.</v>
      </c>
      <c r="M6" s="1504"/>
      <c r="N6" s="1504"/>
      <c r="O6" s="1504"/>
      <c r="P6" s="1504"/>
      <c r="Q6" s="1505"/>
      <c r="R6" s="1511" t="str">
        <f ca="1">IFERROR(INDEX(Programme!$K$7:$L$94,MATCH($K6&amp;".1",Programme!$K$7:$K$94,0),2),"")&amp;IFERROR(INDEX(Programme!$K$7:$L$94,MATCH($K6&amp;".2",Programme!$K$7:$K$94,0),2),"")&amp;IFERROR(INDEX(Programme!$K$7:$L$94,MATCH($K6&amp;".3",Programme!$K$7:$K$94,0),2),"")&amp;IFERROR(INDEX(Programme!$K$7:$L$94,MATCH($K6&amp;".4",Programme!$K$7:$K$94,0),2),"")&amp;IFERROR(INDEX(Programme!$K$7:$L$94,MATCH($K6&amp;".5",Programme!$K$7:$K$94,0),2),"")&amp;IFERROR(INDEX(Programme!$K$7:$L$94,MATCH($K6&amp;".6",Programme!$K$7:$K$94,0),2),"")</f>
        <v>Prototypage rapide de structures et de circuits de commande à partir de cartes standard.</v>
      </c>
      <c r="S6" s="1504"/>
      <c r="T6" s="1504"/>
      <c r="U6" s="1504"/>
      <c r="V6" s="1504"/>
      <c r="W6" s="1504"/>
      <c r="X6" s="1504"/>
      <c r="Y6" s="1512"/>
    </row>
    <row r="7" spans="1:25" ht="32.25" customHeight="1" x14ac:dyDescent="0.25">
      <c r="A7" s="312"/>
      <c r="B7" s="314"/>
      <c r="C7" s="314"/>
      <c r="D7" s="314"/>
      <c r="E7" s="314"/>
      <c r="F7" s="314"/>
      <c r="G7" s="314"/>
      <c r="H7" s="314"/>
      <c r="I7" s="314"/>
      <c r="J7" s="314"/>
      <c r="K7" s="310" t="str">
        <f t="array" aca="1" ref="K7" ca="1">IFERROR(INDEX(Programme!$B$3:$G$46,MATCH($A$6,Programme!$B$3:$B$46,0),SMALL(IF(INDIRECT("Programme!D"&amp;MATCH($A$6,Programme!$B$1:$B$46,0)):INDIRECT("Programme!G"&amp;MATCH($A$6,Programme!$B$1:$B$46,0))&lt;&gt;"",COLUMN(Programme!$D$3:$G$3)-1),ROW()-5)),"")</f>
        <v>MSOST.1.1</v>
      </c>
      <c r="L7" s="1506" t="str">
        <f ca="1">IFERROR(INDEX(Programme!$I$7:$J$94,MATCH($K7,Programme!$I$7:$I$94,0),2),"")</f>
        <v>Respecter une procédure de travail garantissant un résultat en respectant les règles de sécurité et d’utilisation des outils mis à disposition.</v>
      </c>
      <c r="M7" s="1506"/>
      <c r="N7" s="1506"/>
      <c r="O7" s="1506"/>
      <c r="P7" s="1506"/>
      <c r="Q7" s="1507"/>
      <c r="R7" s="1513" t="str">
        <f ca="1">IFERROR(INDEX(Programme!$K$7:$L$94,MATCH($K7&amp;".1",Programme!$K$7:$K$94,0),2),"")&amp;IFERROR(INDEX(Programme!$K$7:$L$94,MATCH($K7&amp;".2",Programme!$K$7:$K$94,0),2),"")&amp;IFERROR(INDEX(Programme!$K$7:$L$94,MATCH($K7&amp;".3",Programme!$K$7:$K$94,0),2),"")&amp;IFERROR(INDEX(Programme!$K$7:$L$94,MATCH($K7&amp;".4",Programme!$K$7:$K$94,0),2),"")&amp;IFERROR(INDEX(Programme!$K$7:$L$94,MATCH($K7&amp;".5",Programme!$K$7:$K$94,0),2),"")&amp;IFERROR(INDEX(Programme!$K$7:$L$94,MATCH($K7&amp;".6",Programme!$K$7:$K$94,0),2),"")</f>
        <v>Procédures, protocoles. Ergonomie.</v>
      </c>
      <c r="S7" s="1506"/>
      <c r="T7" s="1506"/>
      <c r="U7" s="1506"/>
      <c r="V7" s="1506"/>
      <c r="W7" s="1506"/>
      <c r="X7" s="1506"/>
      <c r="Y7" s="1514"/>
    </row>
    <row r="8" spans="1:25" ht="32.25" customHeight="1" x14ac:dyDescent="0.25">
      <c r="A8" s="311" t="str">
        <f t="array" aca="1" ref="A8" ca="1">IFERROR(INDEX(Problématiques_compétences!$F$2:$AK$2,SMALL(IF(INDIRECT("Problématiques_compétences!F"&amp;MATCH($A$1,Problématiques_compétences!$D$1:$D$118,0)):INDIRECT("Problématiques_compétences!AK"&amp;MATCH($A$1,Problématiques_compétences!$D$1:$D$118,0))="x",COLUMN(Problématiques_compétences!$F$1:$AK$1)-5,""),ROW()-5)),"")</f>
        <v>CT 5.5</v>
      </c>
      <c r="B8" s="1508" t="str">
        <f ca="1">IFERROR(INDEX(Programme!$B$4:$C$46,MATCH(A8,Programme!$B$4:$B$46,0),2),"")</f>
        <v>► Modifier ou paramétrer le fonctionnement d’un objet communicant.</v>
      </c>
      <c r="C8" s="1508"/>
      <c r="D8" s="1508"/>
      <c r="E8" s="1508"/>
      <c r="F8" s="1508"/>
      <c r="G8" s="1508"/>
      <c r="H8" s="1508"/>
      <c r="I8" s="1508"/>
      <c r="J8" s="1508"/>
      <c r="K8" s="306" t="str">
        <f t="array" aca="1" ref="K8" ca="1">IFERROR(INDEX(Programme!$B$3:$G$46,MATCH($A$8,Programme!$B$3:$B$46,0),SMALL(IF(INDIRECT("Programme!D"&amp;MATCH($A$8,Programme!$B$1:$B$46,0)):INDIRECT("Programme!G"&amp;MATCH($A$8,Programme!$B$1:$B$46,0))&lt;&gt;"",COLUMN(Programme!$D$3:$G$3)-1),ROW()-7)),"")</f>
        <v>IP.2.3</v>
      </c>
      <c r="L8" s="1504" t="str">
        <f ca="1">IFERROR(INDEX(Programme!$I$7:$J$94,MATCH($K8,Programme!$I$7:$I$94,0),2),"")</f>
        <v>Écrire un programme dans lequel des actions sont déclenchées par des événements extérieurs.</v>
      </c>
      <c r="M8" s="1504"/>
      <c r="N8" s="1504"/>
      <c r="O8" s="1504"/>
      <c r="P8" s="1504"/>
      <c r="Q8" s="1505"/>
      <c r="R8" s="1511" t="str">
        <f ca="1">IFERROR(INDEX(Programme!$K$7:$L$94,MATCH($K8&amp;".1",Programme!$K$7:$K$94,0),2),"")&amp;IFERROR(INDEX(Programme!$K$7:$L$94,MATCH($K8&amp;".2",Programme!$K$7:$K$94,0),2),"")&amp;IFERROR(INDEX(Programme!$K$7:$L$94,MATCH($K8&amp;".3",Programme!$K$7:$K$94,0),2),"")&amp;IFERROR(INDEX(Programme!$K$7:$L$94,MATCH($K8&amp;".4",Programme!$K$7:$K$94,0),2),"")&amp;IFERROR(INDEX(Programme!$K$7:$L$94,MATCH($K8&amp;".5",Programme!$K$7:$K$94,0),2),"")&amp;IFERROR(INDEX(Programme!$K$7:$L$94,MATCH($K8&amp;".6",Programme!$K$7:$K$94,0),2),"")</f>
        <v>Notions d’algorithme et de programme. Notion de variable informatique. Déclenchement d'une action par un événement, séquences d'instructions, boucles, instructions conditionnelles. Systèmes embarqués. Forme et transmission du signal. Capteur, actionneur, interface.</v>
      </c>
      <c r="S8" s="1504"/>
      <c r="T8" s="1504"/>
      <c r="U8" s="1504"/>
      <c r="V8" s="1504"/>
      <c r="W8" s="1504"/>
      <c r="X8" s="1504"/>
      <c r="Y8" s="1512"/>
    </row>
    <row r="9" spans="1:25" ht="32.25" customHeight="1" x14ac:dyDescent="0.25">
      <c r="A9" s="313"/>
      <c r="B9" s="315"/>
      <c r="C9" s="315"/>
      <c r="D9" s="315"/>
      <c r="E9" s="315"/>
      <c r="F9" s="315"/>
      <c r="G9" s="315"/>
      <c r="H9" s="315"/>
      <c r="I9" s="315"/>
      <c r="J9" s="315"/>
      <c r="K9" s="310" t="str">
        <f t="array" aca="1" ref="K9" ca="1">IFERROR(INDEX(Programme!$B$3:$G$46,MATCH($A$8,Programme!$B$3:$B$46,0),SMALL(IF(INDIRECT("Programme!D"&amp;MATCH($A$8,Programme!$B$1:$B$46,0)):INDIRECT("Programme!G"&amp;MATCH($A$8,Programme!$B$1:$B$46,0))&lt;&gt;"",COLUMN(Programme!$D$3:$G$3)-1),ROW()-7)),"")</f>
        <v/>
      </c>
      <c r="L9" s="1506" t="str">
        <f ca="1">IFERROR(INDEX(Programme!$I$7:$J$94,MATCH($K9,Programme!$I$7:$I$94,0),2),"")</f>
        <v/>
      </c>
      <c r="M9" s="1506"/>
      <c r="N9" s="1506"/>
      <c r="O9" s="1506"/>
      <c r="P9" s="1506"/>
      <c r="Q9" s="1507"/>
      <c r="R9" s="1513" t="str">
        <f ca="1">IFERROR(INDEX(Programme!$K$7:$L$94,MATCH($K9&amp;".1",Programme!$K$7:$K$94,0),2),"")&amp;IFERROR(INDEX(Programme!$K$7:$L$94,MATCH($K9&amp;".2",Programme!$K$7:$K$94,0),2),"")&amp;IFERROR(INDEX(Programme!$K$7:$L$94,MATCH($K9&amp;".3",Programme!$K$7:$K$94,0),2),"")&amp;IFERROR(INDEX(Programme!$K$7:$L$94,MATCH($K9&amp;".4",Programme!$K$7:$K$94,0),2),"")&amp;IFERROR(INDEX(Programme!$K$7:$L$94,MATCH($K9&amp;".5",Programme!$K$7:$K$94,0),2),"")&amp;IFERROR(INDEX(Programme!$K$7:$L$94,MATCH($K9&amp;".6",Programme!$K$7:$K$94,0),2),"")</f>
        <v/>
      </c>
      <c r="S9" s="1506"/>
      <c r="T9" s="1506"/>
      <c r="U9" s="1506"/>
      <c r="V9" s="1506"/>
      <c r="W9" s="1506"/>
      <c r="X9" s="1506"/>
      <c r="Y9" s="1514"/>
    </row>
    <row r="10" spans="1:25" ht="32.25" customHeight="1" x14ac:dyDescent="0.25">
      <c r="A10" s="311" t="str">
        <f t="array" aca="1" ref="A10" ca="1">IFERROR(INDEX(Problématiques_compétences!$F$2:$AK$2,SMALL(IF(INDIRECT("Problématiques_compétences!F"&amp;MATCH($A$1,Problématiques_compétences!$D$1:$D$118,0)):INDIRECT("Problématiques_compétences!AK"&amp;MATCH($A$1,Problématiques_compétences!$D$1:$D$118,0))="x",COLUMN(Problématiques_compétences!$F$1:$AK$1)-5,""),ROW()-6)),"")</f>
        <v>CT 6.2</v>
      </c>
      <c r="B10" s="1508" t="str">
        <f ca="1">IFERROR(INDEX(Programme!$B$4:$C$46,MATCH(A10,Programme!$B$4:$B$46,0),2),"")</f>
        <v>► Analyser l’impact environnemental d’un objet et de ses constituants.</v>
      </c>
      <c r="C10" s="1508"/>
      <c r="D10" s="1508"/>
      <c r="E10" s="1508"/>
      <c r="F10" s="1508"/>
      <c r="G10" s="1508"/>
      <c r="H10" s="1508"/>
      <c r="I10" s="1508"/>
      <c r="J10" s="1508"/>
      <c r="K10" s="306" t="str">
        <f t="array" aca="1" ref="K10" ca="1">IFERROR(INDEX(Programme!$B$3:$G$46,MATCH($A$10,Programme!$B$3:$B$46,0),SMALL(IF(INDIRECT("Programme!D"&amp;MATCH($A$10,Programme!$B$1:$B$46,0)):INDIRECT("Programme!G"&amp;MATCH($A$10,Programme!$B$1:$B$46,0))&lt;&gt;"",COLUMN(Programme!$D$3:$G$3)-1),ROW()-9)),"")</f>
        <v>OTSCIS.1.2</v>
      </c>
      <c r="L10" s="1504" t="str">
        <f ca="1">IFERROR(INDEX(Programme!$I$7:$J$94,MATCH($K10,Programme!$I$7:$I$94,0),2),"")</f>
        <v xml:space="preserve">Relier les évolutions technologiques aux inventions et innovations qui marquent des ruptures dans les solutions techniques. </v>
      </c>
      <c r="M10" s="1504"/>
      <c r="N10" s="1504"/>
      <c r="O10" s="1504"/>
      <c r="P10" s="1504"/>
      <c r="Q10" s="1505"/>
      <c r="R10" s="1511" t="str">
        <f ca="1">IFERROR(INDEX(Programme!$K$7:$L$94,MATCH($K10&amp;".1",Programme!$K$7:$K$94,0),2),"")&amp;IFERROR(INDEX(Programme!$K$7:$L$94,MATCH($K10&amp;".2",Programme!$K$7:$K$94,0),2),"")&amp;IFERROR(INDEX(Programme!$K$7:$L$94,MATCH($K10&amp;".3",Programme!$K$7:$K$94,0),2),"")&amp;IFERROR(INDEX(Programme!$K$7:$L$94,MATCH($K10&amp;".4",Programme!$K$7:$K$94,0),2),"")&amp;IFERROR(INDEX(Programme!$K$7:$L$94,MATCH($K10&amp;".5",Programme!$K$7:$K$94,0),2),"")&amp;IFERROR(INDEX(Programme!$K$7:$L$94,MATCH($K10&amp;".6",Programme!$K$7:$K$94,0),2),"")</f>
        <v/>
      </c>
      <c r="S10" s="1504"/>
      <c r="T10" s="1504"/>
      <c r="U10" s="1504"/>
      <c r="V10" s="1504"/>
      <c r="W10" s="1504"/>
      <c r="X10" s="1504"/>
      <c r="Y10" s="1512"/>
    </row>
    <row r="11" spans="1:25" ht="32.25" customHeight="1" thickBot="1" x14ac:dyDescent="0.3">
      <c r="A11" s="311"/>
      <c r="B11" s="1508"/>
      <c r="C11" s="1508"/>
      <c r="D11" s="1508"/>
      <c r="E11" s="1508"/>
      <c r="F11" s="1508"/>
      <c r="G11" s="1508"/>
      <c r="H11" s="1508"/>
      <c r="I11" s="1508"/>
      <c r="J11" s="1508"/>
      <c r="K11" s="306" t="str">
        <f t="array" aca="1" ref="K11" ca="1">IFERROR(INDEX(Programme!$B$3:$G$46,MATCH($A$10,Programme!$B$3:$B$46,0),SMALL(IF(INDIRECT("Programme!D"&amp;MATCH($A$10,Programme!$B$1:$B$46,0)):INDIRECT("Programme!G"&amp;MATCH($A$10,Programme!$B$1:$B$46,0))&lt;&gt;"",COLUMN(Programme!$D$3:$G$3)-1),ROW()-9)),"")</f>
        <v/>
      </c>
      <c r="L11" s="1504" t="str">
        <f ca="1">IFERROR(INDEX(Programme!$I$7:$J$94,MATCH($K11,Programme!$I$7:$I$94,0),2),"")</f>
        <v/>
      </c>
      <c r="M11" s="1504"/>
      <c r="N11" s="1509"/>
      <c r="O11" s="1509"/>
      <c r="P11" s="1509"/>
      <c r="Q11" s="1510"/>
      <c r="R11" s="1511" t="str">
        <f ca="1">IFERROR(INDEX(Programme!$K$7:$L$94,MATCH($K11&amp;".1",Programme!$K$7:$K$94,0),2),"")&amp;IFERROR(INDEX(Programme!$K$7:$L$94,MATCH($K11&amp;".2",Programme!$K$7:$K$94,0),2),"")&amp;IFERROR(INDEX(Programme!$K$7:$L$94,MATCH($K11&amp;".3",Programme!$K$7:$K$94,0),2),"")&amp;IFERROR(INDEX(Programme!$K$7:$L$94,MATCH($K11&amp;".4",Programme!$K$7:$K$94,0),2),"")&amp;IFERROR(INDEX(Programme!$K$7:$L$94,MATCH($K11&amp;".5",Programme!$K$7:$K$94,0),2),"")&amp;IFERROR(INDEX(Programme!$K$7:$L$94,MATCH($K11&amp;".6",Programme!$K$7:$K$94,0),2),"")</f>
        <v/>
      </c>
      <c r="S11" s="1504"/>
      <c r="T11" s="1504"/>
      <c r="U11" s="1504"/>
      <c r="V11" s="1504"/>
      <c r="W11" s="1504"/>
      <c r="X11" s="1504"/>
      <c r="Y11" s="1512"/>
    </row>
    <row r="12" spans="1:25" ht="16.5" customHeight="1" x14ac:dyDescent="0.25">
      <c r="A12" s="942" t="s">
        <v>70</v>
      </c>
      <c r="B12" s="943"/>
      <c r="C12" s="943"/>
      <c r="D12" s="943"/>
      <c r="E12" s="943"/>
      <c r="F12" s="943"/>
      <c r="G12" s="943"/>
      <c r="H12" s="943"/>
      <c r="I12" s="943"/>
      <c r="J12" s="943"/>
      <c r="K12" s="944"/>
      <c r="L12" s="945"/>
      <c r="M12" s="946"/>
      <c r="N12" s="947" t="s">
        <v>72</v>
      </c>
      <c r="O12" s="948"/>
      <c r="P12" s="948"/>
      <c r="Q12" s="948"/>
      <c r="R12" s="948"/>
      <c r="S12" s="948"/>
      <c r="T12" s="948"/>
      <c r="U12" s="948"/>
      <c r="V12" s="948"/>
      <c r="W12" s="948"/>
      <c r="X12" s="948"/>
      <c r="Y12" s="949"/>
    </row>
    <row r="13" spans="1:25" ht="30.75" customHeight="1" x14ac:dyDescent="0.25">
      <c r="A13" s="1531" t="s">
        <v>1070</v>
      </c>
      <c r="B13" s="1532"/>
      <c r="C13" s="1532"/>
      <c r="D13" s="1532"/>
      <c r="E13" s="1532"/>
      <c r="F13" s="1532"/>
      <c r="G13" s="1532"/>
      <c r="H13" s="1532"/>
      <c r="I13" s="1532"/>
      <c r="J13" s="1532"/>
      <c r="K13" s="1532"/>
      <c r="L13" s="1532"/>
      <c r="M13" s="1533"/>
      <c r="N13" s="1525" t="s">
        <v>924</v>
      </c>
      <c r="O13" s="1526"/>
      <c r="P13" s="1526"/>
      <c r="Q13" s="1526"/>
      <c r="R13" s="1526"/>
      <c r="S13" s="1526"/>
      <c r="T13" s="1526"/>
      <c r="U13" s="1526"/>
      <c r="V13" s="1526"/>
      <c r="W13" s="1526"/>
      <c r="X13" s="1526"/>
      <c r="Y13" s="1527"/>
    </row>
    <row r="14" spans="1:25" ht="30.75" customHeight="1" x14ac:dyDescent="0.25">
      <c r="A14" s="1534"/>
      <c r="B14" s="1535"/>
      <c r="C14" s="1535"/>
      <c r="D14" s="1535"/>
      <c r="E14" s="1535"/>
      <c r="F14" s="1535"/>
      <c r="G14" s="1535"/>
      <c r="H14" s="1535"/>
      <c r="I14" s="1535"/>
      <c r="J14" s="1535"/>
      <c r="K14" s="1535"/>
      <c r="L14" s="1535"/>
      <c r="M14" s="1536"/>
      <c r="N14" s="1538"/>
      <c r="O14" s="1539"/>
      <c r="P14" s="1539"/>
      <c r="Q14" s="1539"/>
      <c r="R14" s="1539"/>
      <c r="S14" s="1539"/>
      <c r="T14" s="1539"/>
      <c r="U14" s="1539"/>
      <c r="V14" s="1539"/>
      <c r="W14" s="1539"/>
      <c r="X14" s="1539"/>
      <c r="Y14" s="1540"/>
    </row>
    <row r="15" spans="1:25" ht="16.5" customHeight="1" x14ac:dyDescent="0.25">
      <c r="A15" s="950" t="s">
        <v>382</v>
      </c>
      <c r="B15" s="951"/>
      <c r="C15" s="952"/>
      <c r="D15" s="952"/>
      <c r="E15" s="952"/>
      <c r="F15" s="952"/>
      <c r="G15" s="952"/>
      <c r="H15" s="952"/>
      <c r="I15" s="952"/>
      <c r="J15" s="952"/>
      <c r="K15" s="953"/>
      <c r="L15" s="954"/>
      <c r="M15" s="955"/>
      <c r="N15" s="956" t="s">
        <v>383</v>
      </c>
      <c r="O15" s="957"/>
      <c r="P15" s="957"/>
      <c r="Q15" s="957"/>
      <c r="R15" s="957"/>
      <c r="S15" s="957"/>
      <c r="T15" s="957"/>
      <c r="U15" s="957"/>
      <c r="V15" s="957"/>
      <c r="W15" s="957"/>
      <c r="X15" s="957"/>
      <c r="Y15" s="958"/>
    </row>
    <row r="16" spans="1:25" ht="30" customHeight="1" x14ac:dyDescent="0.25">
      <c r="A16" s="1525" t="s">
        <v>660</v>
      </c>
      <c r="B16" s="1526"/>
      <c r="C16" s="1526"/>
      <c r="D16" s="1526"/>
      <c r="E16" s="1526"/>
      <c r="F16" s="1526"/>
      <c r="G16" s="1526"/>
      <c r="H16" s="1526"/>
      <c r="I16" s="1526"/>
      <c r="J16" s="1526"/>
      <c r="K16" s="1526"/>
      <c r="L16" s="1526"/>
      <c r="M16" s="1527"/>
      <c r="N16" s="1525" t="s">
        <v>925</v>
      </c>
      <c r="O16" s="1526"/>
      <c r="P16" s="1526"/>
      <c r="Q16" s="1526"/>
      <c r="R16" s="1526"/>
      <c r="S16" s="1526"/>
      <c r="T16" s="1526"/>
      <c r="U16" s="1526"/>
      <c r="V16" s="1526"/>
      <c r="W16" s="1526"/>
      <c r="X16" s="1526"/>
      <c r="Y16" s="1527"/>
    </row>
    <row r="17" spans="1:25" ht="30" customHeight="1" thickBot="1" x14ac:dyDescent="0.3">
      <c r="A17" s="1528"/>
      <c r="B17" s="1529"/>
      <c r="C17" s="1529"/>
      <c r="D17" s="1529"/>
      <c r="E17" s="1529"/>
      <c r="F17" s="1529"/>
      <c r="G17" s="1529"/>
      <c r="H17" s="1529"/>
      <c r="I17" s="1529"/>
      <c r="J17" s="1529"/>
      <c r="K17" s="1529"/>
      <c r="L17" s="1529"/>
      <c r="M17" s="1530"/>
      <c r="N17" s="1528"/>
      <c r="O17" s="1529"/>
      <c r="P17" s="1529"/>
      <c r="Q17" s="1529"/>
      <c r="R17" s="1529"/>
      <c r="S17" s="1529"/>
      <c r="T17" s="1529"/>
      <c r="U17" s="1529"/>
      <c r="V17" s="1529"/>
      <c r="W17" s="1529"/>
      <c r="X17" s="1529"/>
      <c r="Y17" s="1530"/>
    </row>
    <row r="18" spans="1:25" ht="16.5" customHeight="1" x14ac:dyDescent="0.25">
      <c r="A18" s="959" t="s">
        <v>73</v>
      </c>
      <c r="B18" s="948"/>
      <c r="C18" s="948"/>
      <c r="D18" s="948"/>
      <c r="E18" s="948"/>
      <c r="F18" s="948"/>
      <c r="G18" s="948" t="s">
        <v>661</v>
      </c>
      <c r="H18" s="948" t="s">
        <v>662</v>
      </c>
      <c r="I18" s="948" t="s">
        <v>663</v>
      </c>
      <c r="J18" s="948"/>
      <c r="K18" s="947"/>
      <c r="L18" s="945"/>
      <c r="M18" s="960"/>
      <c r="N18" s="1520" t="s">
        <v>388</v>
      </c>
      <c r="O18" s="1521"/>
      <c r="P18" s="1521"/>
      <c r="Q18" s="1521"/>
      <c r="R18" s="1541"/>
      <c r="S18" s="1541"/>
      <c r="T18" s="1541"/>
      <c r="U18" s="1541"/>
      <c r="V18" s="1541"/>
      <c r="W18" s="1541"/>
      <c r="X18" s="1541"/>
      <c r="Y18" s="1542"/>
    </row>
    <row r="19" spans="1:25" ht="41.25" customHeight="1" thickBot="1" x14ac:dyDescent="0.3">
      <c r="A19" s="966" t="s">
        <v>473</v>
      </c>
      <c r="B19" s="961"/>
      <c r="C19" s="1545" t="s">
        <v>664</v>
      </c>
      <c r="D19" s="1545"/>
      <c r="E19" s="1545"/>
      <c r="F19" s="1545"/>
      <c r="G19" s="1545"/>
      <c r="H19" s="1545"/>
      <c r="I19" s="1545"/>
      <c r="J19" s="1545"/>
      <c r="K19" s="1545"/>
      <c r="L19" s="1545"/>
      <c r="M19" s="1546"/>
      <c r="N19" s="1522"/>
      <c r="O19" s="1523"/>
      <c r="P19" s="1523"/>
      <c r="Q19" s="1523"/>
      <c r="R19" s="1529" t="s">
        <v>578</v>
      </c>
      <c r="S19" s="1529"/>
      <c r="T19" s="1529"/>
      <c r="U19" s="1529"/>
      <c r="V19" s="1518"/>
      <c r="W19" s="1518"/>
      <c r="X19" s="1518"/>
      <c r="Y19" s="1519"/>
    </row>
    <row r="20" spans="1:25" x14ac:dyDescent="0.25">
      <c r="A20" s="962"/>
      <c r="B20" s="957"/>
      <c r="C20" s="957"/>
      <c r="D20" s="957"/>
      <c r="E20" s="957"/>
      <c r="F20" s="957"/>
      <c r="G20" s="957"/>
      <c r="H20" s="953"/>
      <c r="I20" s="953"/>
      <c r="J20" s="953"/>
      <c r="K20" s="963"/>
      <c r="L20" s="963"/>
      <c r="M20" s="963"/>
      <c r="N20" s="963"/>
      <c r="O20" s="964"/>
      <c r="P20" s="964"/>
      <c r="Q20" s="964"/>
      <c r="R20" s="964"/>
      <c r="S20" s="964"/>
      <c r="T20" s="964"/>
      <c r="U20" s="964"/>
      <c r="V20" s="964"/>
      <c r="W20" s="964"/>
      <c r="X20" s="964"/>
      <c r="Y20" s="964"/>
    </row>
    <row r="21" spans="1:25" ht="15.75" x14ac:dyDescent="0.25">
      <c r="A21" s="1537" t="s">
        <v>74</v>
      </c>
      <c r="B21" s="1537"/>
      <c r="C21" s="1537"/>
      <c r="D21" s="1537"/>
      <c r="E21" s="1537"/>
      <c r="F21" s="1537"/>
      <c r="G21" s="1537"/>
      <c r="H21" s="1537"/>
      <c r="I21" s="1537"/>
      <c r="J21" s="1537"/>
      <c r="K21" s="1537"/>
      <c r="L21" s="1537"/>
      <c r="M21" s="1537"/>
      <c r="N21" s="1537"/>
      <c r="O21" s="1537"/>
      <c r="P21" s="1537"/>
      <c r="Q21" s="1537"/>
      <c r="R21" s="1537"/>
      <c r="S21" s="1537"/>
      <c r="T21" s="1537"/>
      <c r="U21" s="1537"/>
      <c r="V21" s="1537"/>
      <c r="W21" s="1537"/>
      <c r="X21" s="1537"/>
      <c r="Y21" s="1537"/>
    </row>
    <row r="22" spans="1:25" x14ac:dyDescent="0.25">
      <c r="A22" s="965"/>
      <c r="B22" s="941"/>
      <c r="C22" s="1517" t="s">
        <v>75</v>
      </c>
      <c r="D22" s="1515"/>
      <c r="E22" s="1515"/>
      <c r="F22" s="1515"/>
      <c r="G22" s="1515"/>
      <c r="H22" s="1515"/>
      <c r="I22" s="1515"/>
      <c r="J22" s="1515"/>
      <c r="K22" s="1516"/>
      <c r="L22" s="1515" t="s">
        <v>76</v>
      </c>
      <c r="M22" s="1515"/>
      <c r="N22" s="1515"/>
      <c r="O22" s="1515"/>
      <c r="P22" s="1515"/>
      <c r="Q22" s="1515"/>
      <c r="R22" s="1516"/>
      <c r="S22" s="1517"/>
      <c r="T22" s="1515"/>
      <c r="U22" s="1515"/>
      <c r="V22" s="1515"/>
      <c r="W22" s="1515"/>
      <c r="X22" s="1515"/>
      <c r="Y22" s="1516"/>
    </row>
    <row r="23" spans="1:25" ht="33.75" customHeight="1" x14ac:dyDescent="0.25">
      <c r="A23" s="1497" t="s">
        <v>78</v>
      </c>
      <c r="B23" s="1524"/>
      <c r="C23" s="1492" t="s">
        <v>665</v>
      </c>
      <c r="D23" s="1493"/>
      <c r="E23" s="1493"/>
      <c r="F23" s="1493"/>
      <c r="G23" s="1493"/>
      <c r="H23" s="1493"/>
      <c r="I23" s="1493"/>
      <c r="J23" s="1493"/>
      <c r="K23" s="1494"/>
      <c r="L23" s="1493" t="s">
        <v>666</v>
      </c>
      <c r="M23" s="1493"/>
      <c r="N23" s="1493"/>
      <c r="O23" s="1493"/>
      <c r="P23" s="1493"/>
      <c r="Q23" s="1493"/>
      <c r="R23" s="1494"/>
      <c r="S23" s="1492"/>
      <c r="T23" s="1493"/>
      <c r="U23" s="1493"/>
      <c r="V23" s="1493"/>
      <c r="W23" s="1493"/>
      <c r="X23" s="1493"/>
      <c r="Y23" s="1494"/>
    </row>
    <row r="24" spans="1:25" ht="72" customHeight="1" x14ac:dyDescent="0.25">
      <c r="A24" s="1495" t="s">
        <v>79</v>
      </c>
      <c r="B24" s="1496"/>
      <c r="C24" s="1492" t="s">
        <v>667</v>
      </c>
      <c r="D24" s="1493"/>
      <c r="E24" s="1493"/>
      <c r="F24" s="1493"/>
      <c r="G24" s="1493"/>
      <c r="H24" s="1493"/>
      <c r="I24" s="1493"/>
      <c r="J24" s="1493"/>
      <c r="K24" s="1494"/>
      <c r="L24" s="1492" t="s">
        <v>926</v>
      </c>
      <c r="M24" s="1493"/>
      <c r="N24" s="1493"/>
      <c r="O24" s="1493"/>
      <c r="P24" s="1493"/>
      <c r="Q24" s="1493"/>
      <c r="R24" s="1494"/>
      <c r="S24" s="1492"/>
      <c r="T24" s="1493"/>
      <c r="U24" s="1493"/>
      <c r="V24" s="1493"/>
      <c r="W24" s="1493"/>
      <c r="X24" s="1493"/>
      <c r="Y24" s="1494"/>
    </row>
    <row r="25" spans="1:25" ht="45" customHeight="1" x14ac:dyDescent="0.25">
      <c r="A25" s="1497" t="s">
        <v>81</v>
      </c>
      <c r="B25" s="1498"/>
      <c r="C25" s="1492" t="s">
        <v>605</v>
      </c>
      <c r="D25" s="1493"/>
      <c r="E25" s="1493"/>
      <c r="F25" s="1493"/>
      <c r="G25" s="1493"/>
      <c r="H25" s="1493"/>
      <c r="I25" s="1493"/>
      <c r="J25" s="1493"/>
      <c r="K25" s="1494"/>
      <c r="L25" s="1492" t="s">
        <v>605</v>
      </c>
      <c r="M25" s="1493"/>
      <c r="N25" s="1493"/>
      <c r="O25" s="1493"/>
      <c r="P25" s="1493"/>
      <c r="Q25" s="1493"/>
      <c r="R25" s="1494"/>
      <c r="S25" s="1492"/>
      <c r="T25" s="1493"/>
      <c r="U25" s="1493"/>
      <c r="V25" s="1493"/>
      <c r="W25" s="1493"/>
      <c r="X25" s="1493"/>
      <c r="Y25" s="1494"/>
    </row>
    <row r="26" spans="1:25" ht="69.75" customHeight="1" x14ac:dyDescent="0.25">
      <c r="A26" s="1497" t="s">
        <v>80</v>
      </c>
      <c r="B26" s="1498"/>
      <c r="C26" s="1492" t="s">
        <v>668</v>
      </c>
      <c r="D26" s="1493"/>
      <c r="E26" s="1493"/>
      <c r="F26" s="1493"/>
      <c r="G26" s="1493"/>
      <c r="H26" s="1493"/>
      <c r="I26" s="1493"/>
      <c r="J26" s="1493"/>
      <c r="K26" s="1494"/>
      <c r="L26" s="1492" t="s">
        <v>669</v>
      </c>
      <c r="M26" s="1493"/>
      <c r="N26" s="1493"/>
      <c r="O26" s="1493"/>
      <c r="P26" s="1493"/>
      <c r="Q26" s="1493"/>
      <c r="R26" s="1494"/>
      <c r="S26" s="1492"/>
      <c r="T26" s="1493"/>
      <c r="U26" s="1493"/>
      <c r="V26" s="1493"/>
      <c r="W26" s="1493"/>
      <c r="X26" s="1493"/>
      <c r="Y26" s="1494"/>
    </row>
    <row r="27" spans="1:25" ht="45" customHeight="1" x14ac:dyDescent="0.25">
      <c r="A27" s="1495" t="s">
        <v>341</v>
      </c>
      <c r="B27" s="1496"/>
      <c r="C27" s="1492" t="s">
        <v>1071</v>
      </c>
      <c r="D27" s="1493"/>
      <c r="E27" s="1493"/>
      <c r="F27" s="1493"/>
      <c r="G27" s="1493"/>
      <c r="H27" s="1493"/>
      <c r="I27" s="1493"/>
      <c r="J27" s="1493"/>
      <c r="K27" s="1494"/>
      <c r="L27" s="1492" t="s">
        <v>670</v>
      </c>
      <c r="M27" s="1493"/>
      <c r="N27" s="1493"/>
      <c r="O27" s="1493"/>
      <c r="P27" s="1493"/>
      <c r="Q27" s="1493"/>
      <c r="R27" s="1494"/>
      <c r="S27" s="1492"/>
      <c r="T27" s="1493"/>
      <c r="U27" s="1493"/>
      <c r="V27" s="1493"/>
      <c r="W27" s="1493"/>
      <c r="X27" s="1493"/>
      <c r="Y27" s="1494"/>
    </row>
    <row r="30" spans="1:25" x14ac:dyDescent="0.25">
      <c r="D30" s="4"/>
    </row>
    <row r="32" spans="1:25" x14ac:dyDescent="0.25">
      <c r="I32" s="12"/>
      <c r="J32" s="12"/>
      <c r="K32" s="12"/>
    </row>
    <row r="33" spans="9:11" ht="15.75" x14ac:dyDescent="0.25">
      <c r="I33" s="13"/>
      <c r="J33" s="14"/>
      <c r="K33" s="5"/>
    </row>
    <row r="34" spans="9:11" x14ac:dyDescent="0.25">
      <c r="I34" s="12"/>
      <c r="J34" s="5"/>
    </row>
    <row r="35" spans="9:11" x14ac:dyDescent="0.25">
      <c r="I35" s="12"/>
    </row>
  </sheetData>
  <mergeCells count="57">
    <mergeCell ref="C19:M19"/>
    <mergeCell ref="R19:U19"/>
    <mergeCell ref="A21:Y21"/>
    <mergeCell ref="R18:U18"/>
    <mergeCell ref="V18:Y18"/>
    <mergeCell ref="V19:Y19"/>
    <mergeCell ref="N18:Q19"/>
    <mergeCell ref="B6:J6"/>
    <mergeCell ref="L6:Q6"/>
    <mergeCell ref="R6:Y6"/>
    <mergeCell ref="L7:Q7"/>
    <mergeCell ref="R7:Y7"/>
    <mergeCell ref="L5:Q5"/>
    <mergeCell ref="R5:Y5"/>
    <mergeCell ref="A1:A2"/>
    <mergeCell ref="B2:M2"/>
    <mergeCell ref="B4:J4"/>
    <mergeCell ref="L4:Q4"/>
    <mergeCell ref="R4:Y4"/>
    <mergeCell ref="B8:J8"/>
    <mergeCell ref="L8:Q8"/>
    <mergeCell ref="R8:Y8"/>
    <mergeCell ref="L9:Q9"/>
    <mergeCell ref="R9:Y9"/>
    <mergeCell ref="B10:J10"/>
    <mergeCell ref="L10:Q10"/>
    <mergeCell ref="R10:Y10"/>
    <mergeCell ref="A16:M17"/>
    <mergeCell ref="A13:M14"/>
    <mergeCell ref="N13:Y14"/>
    <mergeCell ref="N16:Y17"/>
    <mergeCell ref="B11:J11"/>
    <mergeCell ref="L11:Q11"/>
    <mergeCell ref="R11:Y11"/>
    <mergeCell ref="A23:B23"/>
    <mergeCell ref="C24:K24"/>
    <mergeCell ref="L24:R24"/>
    <mergeCell ref="S24:Y24"/>
    <mergeCell ref="A24:B24"/>
    <mergeCell ref="C23:K23"/>
    <mergeCell ref="L23:R23"/>
    <mergeCell ref="S23:Y23"/>
    <mergeCell ref="L22:R22"/>
    <mergeCell ref="C22:K22"/>
    <mergeCell ref="S22:Y22"/>
    <mergeCell ref="S26:Y26"/>
    <mergeCell ref="C26:K26"/>
    <mergeCell ref="L26:R26"/>
    <mergeCell ref="A27:B27"/>
    <mergeCell ref="L27:R27"/>
    <mergeCell ref="S27:Y27"/>
    <mergeCell ref="C27:K27"/>
    <mergeCell ref="A25:B25"/>
    <mergeCell ref="S25:Y25"/>
    <mergeCell ref="C25:K25"/>
    <mergeCell ref="L25:R25"/>
    <mergeCell ref="A26:B26"/>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Y35"/>
  <sheetViews>
    <sheetView topLeftCell="A10" zoomScale="85" zoomScaleNormal="85" workbookViewId="0">
      <selection activeCell="C25" sqref="C25:K25"/>
    </sheetView>
  </sheetViews>
  <sheetFormatPr baseColWidth="10" defaultRowHeight="15" x14ac:dyDescent="0.25"/>
  <cols>
    <col min="1" max="1" width="7.28515625" style="284" customWidth="1"/>
    <col min="2" max="10" width="6.5703125" style="284" customWidth="1"/>
    <col min="11" max="11" width="9.140625" style="284" customWidth="1"/>
    <col min="12" max="17" width="8.28515625" style="284" customWidth="1"/>
    <col min="18" max="25" width="8.5703125" style="284" customWidth="1"/>
    <col min="26" max="31" width="4.7109375" style="284" customWidth="1"/>
    <col min="32" max="16384" width="11.42578125" style="284"/>
  </cols>
  <sheetData>
    <row r="1" spans="1:25" ht="18" customHeight="1" x14ac:dyDescent="0.25">
      <c r="A1" s="1499" t="s">
        <v>536</v>
      </c>
      <c r="B1" s="291" t="s">
        <v>42</v>
      </c>
      <c r="C1" s="292"/>
      <c r="D1" s="292"/>
      <c r="E1" s="292"/>
      <c r="F1" s="292"/>
      <c r="G1" s="292"/>
      <c r="H1" s="292"/>
      <c r="I1" s="292"/>
      <c r="J1" s="292"/>
      <c r="K1" s="292"/>
      <c r="L1" s="292"/>
      <c r="M1" s="293"/>
      <c r="N1" s="299" t="s">
        <v>381</v>
      </c>
      <c r="O1" s="294"/>
      <c r="P1" s="294"/>
      <c r="Q1" s="294"/>
      <c r="R1" s="294"/>
      <c r="S1" s="294"/>
      <c r="T1" s="294"/>
      <c r="U1" s="294"/>
      <c r="V1" s="294"/>
      <c r="W1" s="294"/>
      <c r="X1" s="294"/>
      <c r="Y1" s="295"/>
    </row>
    <row r="2" spans="1:25" ht="20.25" customHeight="1" thickBot="1" x14ac:dyDescent="0.3">
      <c r="A2" s="1500"/>
      <c r="B2" s="1501" t="str">
        <f>INDEX(Problématiques_compétences!$A$3:$D$118,QUOTIENT(MATCH(A1,Problématiques_compétences!$D$3:$D$118,0),8)*8+2,1)</f>
        <v>8) Acquérir et transmettre des informations ou des données</v>
      </c>
      <c r="C2" s="1502"/>
      <c r="D2" s="1502"/>
      <c r="E2" s="1502"/>
      <c r="F2" s="1502"/>
      <c r="G2" s="1502"/>
      <c r="H2" s="1502"/>
      <c r="I2" s="1502"/>
      <c r="J2" s="1502"/>
      <c r="K2" s="1502"/>
      <c r="L2" s="1502"/>
      <c r="M2" s="1503"/>
      <c r="N2" s="296" t="str">
        <f>INDEX(Problématiques_compétences!$B$3:$D$118,MATCH(A1,Problématiques_compétences!$D$3:$D$118,0),1)</f>
        <v>Comment les ordinateurs arrivent-ils à communiquer ?</v>
      </c>
      <c r="O2" s="297"/>
      <c r="P2" s="297"/>
      <c r="Q2" s="297"/>
      <c r="R2" s="297"/>
      <c r="S2" s="297"/>
      <c r="T2" s="297"/>
      <c r="U2" s="297"/>
      <c r="V2" s="297"/>
      <c r="W2" s="297"/>
      <c r="X2" s="297"/>
      <c r="Y2" s="298"/>
    </row>
    <row r="3" spans="1:25" ht="15.75" customHeight="1" x14ac:dyDescent="0.25">
      <c r="A3" s="291" t="s">
        <v>55</v>
      </c>
      <c r="B3" s="300"/>
      <c r="C3" s="300"/>
      <c r="D3" s="300"/>
      <c r="E3" s="301"/>
      <c r="F3" s="300"/>
      <c r="G3" s="300"/>
      <c r="H3" s="301"/>
      <c r="I3" s="300"/>
      <c r="J3" s="300"/>
      <c r="K3" s="302" t="s">
        <v>71</v>
      </c>
      <c r="L3" s="303"/>
      <c r="M3" s="303"/>
      <c r="N3" s="303"/>
      <c r="O3" s="300"/>
      <c r="P3" s="300"/>
      <c r="Q3" s="300"/>
      <c r="R3" s="304" t="s">
        <v>350</v>
      </c>
      <c r="S3" s="300"/>
      <c r="T3" s="300"/>
      <c r="U3" s="300"/>
      <c r="V3" s="300"/>
      <c r="W3" s="300"/>
      <c r="X3" s="300"/>
      <c r="Y3" s="305"/>
    </row>
    <row r="4" spans="1:25" ht="32.25" customHeight="1" x14ac:dyDescent="0.25">
      <c r="A4" s="311" t="str">
        <f t="array" aca="1" ref="A4" ca="1">IFERROR(INDEX(Problématiques_compétences!$F$2:$AK$2,SMALL(IF(INDIRECT("Problématiques_compétences!F"&amp;MATCH($A$1,Problématiques_compétences!$D$1:$D$118,0)):INDIRECT("Problématiques_compétences!AK"&amp;MATCH($A$1,Problématiques_compétences!$D$1:$D$118,0))="x",COLUMN(Problématiques_compétences!$F$1:$AK$1)-5,""),ROW()-3)),"")</f>
        <v>CT 3.1</v>
      </c>
      <c r="B4" s="1508" t="str">
        <f ca="1">INDEX(Programme!$B$4:$C$46,MATCH(A4,Programme!$B$4:$B$46,0),2)</f>
        <v>► Exprimer sa pensée à l’aide d’outils de description adaptés : croquis, schémas, graphes, diagrammes, tableaux (représentations non normées).</v>
      </c>
      <c r="C4" s="1508"/>
      <c r="D4" s="1508"/>
      <c r="E4" s="1508"/>
      <c r="F4" s="1508"/>
      <c r="G4" s="1508"/>
      <c r="H4" s="1508"/>
      <c r="I4" s="1508"/>
      <c r="J4" s="1508"/>
      <c r="K4" s="306" t="str">
        <f t="array" aca="1" ref="K4" ca="1">INDEX(Programme!$B$3:$G$46,MATCH($A$4,Programme!$B$3:$B$46,0),SMALL(IF(INDIRECT("Programme!D"&amp;MATCH($A$4,Programme!$B$1:$B$46,0)):INDIRECT("Programme!G"&amp;MATCH($A$4,Programme!$B$1:$B$46,0))&lt;&gt;"",COLUMN(Programme!$D$3:$G$3)-1),ROW()-3))</f>
        <v>OTSCIS.2.1</v>
      </c>
      <c r="L4" s="1504" t="str">
        <f ca="1">IFERROR(INDEX(Programme!$I$7:$J$94,MATCH($K4,Programme!$I$7:$I$94,0),2),"")</f>
        <v xml:space="preserve">Exprimer sa pensée à l’aide d’outils de description adaptés : croquis, schémas, graphes, diagrammes, tableaux. </v>
      </c>
      <c r="M4" s="1504"/>
      <c r="N4" s="1504"/>
      <c r="O4" s="1504"/>
      <c r="P4" s="1504"/>
      <c r="Q4" s="1505"/>
      <c r="R4" s="1511" t="str">
        <f ca="1">IFERROR(INDEX(Programme!$K$7:$L$94,MATCH($K4&amp;".1",Programme!$K$7:$K$94,0),2),"")&amp;IFERROR(INDEX(Programme!$K$7:$L$94,MATCH($K4&amp;".2",Programme!$K$7:$K$94,0),2),"")&amp;IFERROR(INDEX(Programme!$K$7:$L$94,MATCH($K4&amp;".3",Programme!$K$7:$K$94,0),2),"")&amp;IFERROR(INDEX(Programme!$K$7:$L$94,MATCH($K4&amp;".4",Programme!$K$7:$K$94,0),2),"")&amp;IFERROR(INDEX(Programme!$K$7:$L$94,MATCH($K4&amp;".5",Programme!$K$7:$K$94,0),2),"")&amp;IFERROR(INDEX(Programme!$K$7:$L$94,MATCH($K4&amp;".6",Programme!$K$7:$K$94,0),2),"")</f>
        <v>Croquis à main levée. Différents schémas. Carte heuristique. Notion d’algorithme.</v>
      </c>
      <c r="S4" s="1504"/>
      <c r="T4" s="1504"/>
      <c r="U4" s="1504"/>
      <c r="V4" s="1504"/>
      <c r="W4" s="1504"/>
      <c r="X4" s="1504"/>
      <c r="Y4" s="1512"/>
    </row>
    <row r="5" spans="1:25" ht="32.25" customHeight="1" x14ac:dyDescent="0.25">
      <c r="A5" s="307"/>
      <c r="B5" s="308"/>
      <c r="C5" s="308"/>
      <c r="D5" s="308"/>
      <c r="E5" s="309"/>
      <c r="F5" s="309"/>
      <c r="G5" s="309"/>
      <c r="H5" s="309"/>
      <c r="I5" s="309"/>
      <c r="J5" s="309"/>
      <c r="K5" s="310" t="str">
        <f t="array" aca="1" ref="K5" ca="1">IFERROR(INDEX(Programme!$B$3:$G$46,MATCH($A$4,Programme!$B$3:$B$46,0),SMALL(IF(INDIRECT("Programme!D"&amp;MATCH($A$4,Programme!$B$1:$B$46,0)):INDIRECT("Programme!G"&amp;MATCH($A$4,Programme!$B$1:$B$46,0))&lt;&gt;"",COLUMN(Programme!$D$3:$G$3)-1),ROW()-3)),"")</f>
        <v/>
      </c>
      <c r="L5" s="1506" t="str">
        <f ca="1">IFERROR(INDEX(Programme!$I$7:$J$94,MATCH($K5,Programme!$I$7:$I$94,0),2),"")</f>
        <v/>
      </c>
      <c r="M5" s="1506"/>
      <c r="N5" s="1506"/>
      <c r="O5" s="1506"/>
      <c r="P5" s="1506"/>
      <c r="Q5" s="1507"/>
      <c r="R5" s="1513" t="str">
        <f ca="1">IFERROR(INDEX(Programme!$K$7:$L$94,MATCH($K5&amp;".1",Programme!$K$7:$K$94,0),2),"")&amp;IFERROR(INDEX(Programme!$K$7:$L$94,MATCH($K5&amp;".2",Programme!$K$7:$K$94,0),2),"")&amp;IFERROR(INDEX(Programme!$K$7:$L$94,MATCH($K5&amp;".3",Programme!$K$7:$K$94,0),2),"")&amp;IFERROR(INDEX(Programme!$K$7:$L$94,MATCH($K5&amp;".4",Programme!$K$7:$K$94,0),2),"")&amp;IFERROR(INDEX(Programme!$K$7:$L$94,MATCH($K5&amp;".5",Programme!$K$7:$K$94,0),2),"")&amp;IFERROR(INDEX(Programme!$K$7:$L$94,MATCH($K5&amp;".6",Programme!$K$7:$K$94,0),2),"")</f>
        <v/>
      </c>
      <c r="S5" s="1506"/>
      <c r="T5" s="1506"/>
      <c r="U5" s="1506"/>
      <c r="V5" s="1506"/>
      <c r="W5" s="1506"/>
      <c r="X5" s="1506"/>
      <c r="Y5" s="1514"/>
    </row>
    <row r="6" spans="1:25" ht="32.25" customHeight="1" x14ac:dyDescent="0.25">
      <c r="A6" s="311" t="str">
        <f t="array" aca="1" ref="A6" ca="1">IFERROR(INDEX(Problématiques_compétences!$F$2:$AK$2,SMALL(IF(INDIRECT("Problématiques_compétences!F"&amp;MATCH($A$1,Problématiques_compétences!$D$1:$D$118,0)):INDIRECT("Problématiques_compétences!AK"&amp;MATCH($A$1,Problématiques_compétences!$D$1:$D$118,0))="x",COLUMN(Problématiques_compétences!$F$1:$AK$1)-5,""),ROW()-4)),"")</f>
        <v>CT 4.1</v>
      </c>
      <c r="B6" s="1508" t="str">
        <f ca="1">IFERROR(INDEX(Programme!$B$4:$C$46,MATCH(A6,Programme!$B$4:$B$46,0),2),"")</f>
        <v>► Décrire, en utilisant les outils et langages de descriptions adaptés, la structure et le comportement des objets.</v>
      </c>
      <c r="C6" s="1508"/>
      <c r="D6" s="1508"/>
      <c r="E6" s="1508"/>
      <c r="F6" s="1508"/>
      <c r="G6" s="1508"/>
      <c r="H6" s="1508"/>
      <c r="I6" s="1508"/>
      <c r="J6" s="1508"/>
      <c r="K6" s="306" t="str">
        <f t="array" aca="1" ref="K6" ca="1">IFERROR(INDEX(Programme!$B$3:$G$46,MATCH($A$6,Programme!$B$3:$B$46,0),SMALL(IF(INDIRECT("Programme!D"&amp;MATCH($A$6,Programme!$B$1:$B$46,0)):INDIRECT("Programme!G"&amp;MATCH($A$6,Programme!$B$1:$B$46,0))&lt;&gt;"",COLUMN(Programme!$D$3:$G$3)-1),ROW()-5)),"")</f>
        <v>OTSCIS.1.4</v>
      </c>
      <c r="L6" s="1504" t="str">
        <f ca="1">IFERROR(INDEX(Programme!$I$7:$J$94,MATCH($K6,Programme!$I$7:$I$94,0),2),"")</f>
        <v>Élaborer un document qui synthétise ces comparaisons et ces commentaires.</v>
      </c>
      <c r="M6" s="1504"/>
      <c r="N6" s="1504"/>
      <c r="O6" s="1504"/>
      <c r="P6" s="1504"/>
      <c r="Q6" s="1505"/>
      <c r="R6" s="1511" t="str">
        <f ca="1">IFERROR(INDEX(Programme!$K$7:$L$94,MATCH($K6&amp;".1",Programme!$K$7:$K$94,0),2),"")&amp;IFERROR(INDEX(Programme!$K$7:$L$94,MATCH($K6&amp;".2",Programme!$K$7:$K$94,0),2),"")&amp;IFERROR(INDEX(Programme!$K$7:$L$94,MATCH($K6&amp;".3",Programme!$K$7:$K$94,0),2),"")&amp;IFERROR(INDEX(Programme!$K$7:$L$94,MATCH($K6&amp;".4",Programme!$K$7:$K$94,0),2),"")&amp;IFERROR(INDEX(Programme!$K$7:$L$94,MATCH($K6&amp;".5",Programme!$K$7:$K$94,0),2),"")&amp;IFERROR(INDEX(Programme!$K$7:$L$94,MATCH($K6&amp;".6",Programme!$K$7:$K$94,0),2),"")</f>
        <v>Outils numériques de présentation. Charte graphique.</v>
      </c>
      <c r="S6" s="1504"/>
      <c r="T6" s="1504"/>
      <c r="U6" s="1504"/>
      <c r="V6" s="1504"/>
      <c r="W6" s="1504"/>
      <c r="X6" s="1504"/>
      <c r="Y6" s="1512"/>
    </row>
    <row r="7" spans="1:25" ht="32.25" customHeight="1" x14ac:dyDescent="0.25">
      <c r="A7" s="312"/>
      <c r="B7" s="314"/>
      <c r="C7" s="314"/>
      <c r="D7" s="314"/>
      <c r="E7" s="314"/>
      <c r="F7" s="314"/>
      <c r="G7" s="314"/>
      <c r="H7" s="314"/>
      <c r="I7" s="314"/>
      <c r="J7" s="314"/>
      <c r="K7" s="310" t="str">
        <f t="array" aca="1" ref="K7" ca="1">IFERROR(INDEX(Programme!$B$3:$G$46,MATCH($A$6,Programme!$B$3:$B$46,0),SMALL(IF(INDIRECT("Programme!D"&amp;MATCH($A$6,Programme!$B$1:$B$46,0)):INDIRECT("Programme!G"&amp;MATCH($A$6,Programme!$B$1:$B$46,0))&lt;&gt;"",COLUMN(Programme!$D$3:$G$3)-1),ROW()-5)),"")</f>
        <v>MSOST.1.5</v>
      </c>
      <c r="L7" s="1506" t="str">
        <f ca="1">IFERROR(INDEX(Programme!$I$7:$J$94,MATCH($K7,Programme!$I$7:$I$94,0),2),"")</f>
        <v>Décrire, en utilisant les outils et langages de descriptions adaptés, le fonctionnement, la structure et le comportement des objets.</v>
      </c>
      <c r="M7" s="1506"/>
      <c r="N7" s="1506"/>
      <c r="O7" s="1506"/>
      <c r="P7" s="1506"/>
      <c r="Q7" s="1507"/>
      <c r="R7" s="1513" t="str">
        <f ca="1">IFERROR(INDEX(Programme!$K$7:$L$94,MATCH($K7&amp;".1",Programme!$K$7:$K$94,0),2),"")&amp;IFERROR(INDEX(Programme!$K$7:$L$94,MATCH($K7&amp;".2",Programme!$K$7:$K$94,0),2),"")&amp;IFERROR(INDEX(Programme!$K$7:$L$94,MATCH($K7&amp;".3",Programme!$K$7:$K$94,0),2),"")&amp;IFERROR(INDEX(Programme!$K$7:$L$94,MATCH($K7&amp;".4",Programme!$K$7:$K$94,0),2),"")&amp;IFERROR(INDEX(Programme!$K$7:$L$94,MATCH($K7&amp;".5",Programme!$K$7:$K$94,0),2),"")&amp;IFERROR(INDEX(Programme!$K$7:$L$94,MATCH($K7&amp;".6",Programme!$K$7:$K$94,0),2),"")</f>
        <v>Outils de description d’un fonctionnement, d’une structure et d’un comportement.</v>
      </c>
      <c r="S7" s="1506"/>
      <c r="T7" s="1506"/>
      <c r="U7" s="1506"/>
      <c r="V7" s="1506"/>
      <c r="W7" s="1506"/>
      <c r="X7" s="1506"/>
      <c r="Y7" s="1514"/>
    </row>
    <row r="8" spans="1:25" ht="32.25" customHeight="1" x14ac:dyDescent="0.25">
      <c r="A8" s="311" t="str">
        <f t="array" aca="1" ref="A8" ca="1">IFERROR(INDEX(Problématiques_compétences!$F$2:$AK$2,SMALL(IF(INDIRECT("Problématiques_compétences!F"&amp;MATCH($A$1,Problématiques_compétences!$D$1:$D$118,0)):INDIRECT("Problématiques_compétences!AK"&amp;MATCH($A$1,Problématiques_compétences!$D$1:$D$118,0))="x",COLUMN(Problématiques_compétences!$F$1:$AK$1)-5,""),ROW()-5)),"")</f>
        <v>CS 5.6</v>
      </c>
      <c r="B8" s="1508" t="str">
        <f ca="1">IFERROR(INDEX(Programme!$B$4:$C$46,MATCH(A8,Programme!$B$4:$B$46,0),2),"")</f>
        <v>► Comprendre le fonctionnement d’un réseau informatique.</v>
      </c>
      <c r="C8" s="1508"/>
      <c r="D8" s="1508"/>
      <c r="E8" s="1508"/>
      <c r="F8" s="1508"/>
      <c r="G8" s="1508"/>
      <c r="H8" s="1508"/>
      <c r="I8" s="1508"/>
      <c r="J8" s="1508"/>
      <c r="K8" s="306" t="str">
        <f t="array" aca="1" ref="K8" ca="1">IFERROR(INDEX(Programme!$B$3:$G$46,MATCH($A$8,Programme!$B$3:$B$46,0),SMALL(IF(INDIRECT("Programme!D"&amp;MATCH($A$8,Programme!$B$1:$B$46,0)):INDIRECT("Programme!G"&amp;MATCH($A$8,Programme!$B$1:$B$46,0))&lt;&gt;"",COLUMN(Programme!$D$3:$G$3)-1),ROW()-7)),"")</f>
        <v>IP.1.1</v>
      </c>
      <c r="L8" s="1504" t="str">
        <f ca="1">IFERROR(INDEX(Programme!$I$7:$J$94,MATCH($K8,Programme!$I$7:$I$94,0),2),"")</f>
        <v>Comprendre le fonctionnement d'un réseau informatique</v>
      </c>
      <c r="M8" s="1504"/>
      <c r="N8" s="1504"/>
      <c r="O8" s="1504"/>
      <c r="P8" s="1504"/>
      <c r="Q8" s="1505"/>
      <c r="R8" s="1511" t="str">
        <f ca="1">IFERROR(INDEX(Programme!$K$7:$L$94,MATCH($K8&amp;".1",Programme!$K$7:$K$94,0),2),"")&amp;IFERROR(INDEX(Programme!$K$7:$L$94,MATCH($K8&amp;".2",Programme!$K$7:$K$94,0),2),"")&amp;IFERROR(INDEX(Programme!$K$7:$L$94,MATCH($K8&amp;".3",Programme!$K$7:$K$94,0),2),"")&amp;IFERROR(INDEX(Programme!$K$7:$L$94,MATCH($K8&amp;".4",Programme!$K$7:$K$94,0),2),"")&amp;IFERROR(INDEX(Programme!$K$7:$L$94,MATCH($K8&amp;".5",Programme!$K$7:$K$94,0),2),"")&amp;IFERROR(INDEX(Programme!$K$7:$L$94,MATCH($K8&amp;".6",Programme!$K$7:$K$94,0),2),"")</f>
        <v>Composants d'un réseau, architecture d'un réseau local, moyens de connexion d’un moyen informatique. Notion de protocole, d'organisation de protocoles en couche, d'algorithme de routage, Internet.</v>
      </c>
      <c r="S8" s="1504"/>
      <c r="T8" s="1504"/>
      <c r="U8" s="1504"/>
      <c r="V8" s="1504"/>
      <c r="W8" s="1504"/>
      <c r="X8" s="1504"/>
      <c r="Y8" s="1512"/>
    </row>
    <row r="9" spans="1:25" ht="32.25" customHeight="1" x14ac:dyDescent="0.25">
      <c r="A9" s="313"/>
      <c r="B9" s="315"/>
      <c r="C9" s="315"/>
      <c r="D9" s="315"/>
      <c r="E9" s="315"/>
      <c r="F9" s="315"/>
      <c r="G9" s="315"/>
      <c r="H9" s="315"/>
      <c r="I9" s="315"/>
      <c r="J9" s="315"/>
      <c r="K9" s="310" t="str">
        <f t="array" aca="1" ref="K9" ca="1">IFERROR(INDEX(Programme!$B$3:$G$46,MATCH($A$8,Programme!$B$3:$B$46,0),SMALL(IF(INDIRECT("Programme!D"&amp;MATCH($A$8,Programme!$B$1:$B$46,0)):INDIRECT("Programme!G"&amp;MATCH($A$8,Programme!$B$1:$B$46,0))&lt;&gt;"",COLUMN(Programme!$D$3:$G$3)-1),ROW()-7)),"")</f>
        <v/>
      </c>
      <c r="L9" s="1506" t="str">
        <f ca="1">IFERROR(INDEX(Programme!$I$7:$J$94,MATCH($K9,Programme!$I$7:$I$94,0),2),"")</f>
        <v/>
      </c>
      <c r="M9" s="1506"/>
      <c r="N9" s="1506"/>
      <c r="O9" s="1506"/>
      <c r="P9" s="1506"/>
      <c r="Q9" s="1507"/>
      <c r="R9" s="1513" t="str">
        <f ca="1">IFERROR(INDEX(Programme!$K$7:$L$94,MATCH($K9&amp;".1",Programme!$K$7:$K$94,0),2),"")&amp;IFERROR(INDEX(Programme!$K$7:$L$94,MATCH($K9&amp;".2",Programme!$K$7:$K$94,0),2),"")&amp;IFERROR(INDEX(Programme!$K$7:$L$94,MATCH($K9&amp;".3",Programme!$K$7:$K$94,0),2),"")&amp;IFERROR(INDEX(Programme!$K$7:$L$94,MATCH($K9&amp;".4",Programme!$K$7:$K$94,0),2),"")&amp;IFERROR(INDEX(Programme!$K$7:$L$94,MATCH($K9&amp;".5",Programme!$K$7:$K$94,0),2),"")&amp;IFERROR(INDEX(Programme!$K$7:$L$94,MATCH($K9&amp;".6",Programme!$K$7:$K$94,0),2),"")</f>
        <v/>
      </c>
      <c r="S9" s="1506"/>
      <c r="T9" s="1506"/>
      <c r="U9" s="1506"/>
      <c r="V9" s="1506"/>
      <c r="W9" s="1506"/>
      <c r="X9" s="1506"/>
      <c r="Y9" s="1514"/>
    </row>
    <row r="10" spans="1:25" ht="32.25" customHeight="1" x14ac:dyDescent="0.25">
      <c r="A10" s="311" t="str">
        <f t="array" aca="1" ref="A10" ca="1">IFERROR(INDEX(Problématiques_compétences!$F$2:$AK$2,SMALL(IF(INDIRECT("Problématiques_compétences!F"&amp;MATCH($A$1,Problématiques_compétences!$D$1:$D$118,0)):INDIRECT("Problématiques_compétences!AK"&amp;MATCH($A$1,Problématiques_compétences!$D$1:$D$118,0))="x",COLUMN(Problématiques_compétences!$F$1:$AK$1)-5,""),ROW()-6)),"")</f>
        <v>CT 6.1</v>
      </c>
      <c r="B10" s="1508" t="str">
        <f ca="1">IFERROR(INDEX(Programme!$B$4:$C$46,MATCH(A10,Programme!$B$4:$B$46,0),2),"")</f>
        <v>► Développer les bonnes pratiques de l’usage des objets communicants.</v>
      </c>
      <c r="C10" s="1508"/>
      <c r="D10" s="1508"/>
      <c r="E10" s="1508"/>
      <c r="F10" s="1508"/>
      <c r="G10" s="1508"/>
      <c r="H10" s="1508"/>
      <c r="I10" s="1508"/>
      <c r="J10" s="1508"/>
      <c r="K10" s="306" t="str">
        <f t="array" aca="1" ref="K10" ca="1">IFERROR(INDEX(Programme!$B$3:$G$46,MATCH($A$10,Programme!$B$3:$B$46,0),SMALL(IF(INDIRECT("Programme!D"&amp;MATCH($A$10,Programme!$B$1:$B$46,0)):INDIRECT("Programme!G"&amp;MATCH($A$10,Programme!$B$1:$B$46,0))&lt;&gt;"",COLUMN(Programme!$D$3:$G$3)-1),ROW()-9)),"")</f>
        <v>OTSCIS.1.3</v>
      </c>
      <c r="L10" s="1504" t="str">
        <f ca="1">IFERROR(INDEX(Programme!$I$7:$J$94,MATCH($K10,Programme!$I$7:$I$94,0),2),"")</f>
        <v>Comparer et commenter les évolutions des objets en articulant différents points de vue : fonctionnel, structurel, environnemental, technique, scientifique, social, historique, économique.</v>
      </c>
      <c r="M10" s="1504"/>
      <c r="N10" s="1504"/>
      <c r="O10" s="1504"/>
      <c r="P10" s="1504"/>
      <c r="Q10" s="1505"/>
      <c r="R10" s="1511" t="str">
        <f ca="1">IFERROR(INDEX(Programme!$K$7:$L$94,MATCH($K10&amp;".1",Programme!$K$7:$K$94,0),2),"")&amp;IFERROR(INDEX(Programme!$K$7:$L$94,MATCH($K10&amp;".2",Programme!$K$7:$K$94,0),2),"")&amp;IFERROR(INDEX(Programme!$K$7:$L$94,MATCH($K10&amp;".3",Programme!$K$7:$K$94,0),2),"")&amp;IFERROR(INDEX(Programme!$K$7:$L$94,MATCH($K10&amp;".4",Programme!$K$7:$K$94,0),2),"")&amp;IFERROR(INDEX(Programme!$K$7:$L$94,MATCH($K10&amp;".5",Programme!$K$7:$K$94,0),2),"")&amp;IFERROR(INDEX(Programme!$K$7:$L$94,MATCH($K10&amp;".6",Programme!$K$7:$K$94,0),2),"")</f>
        <v/>
      </c>
      <c r="S10" s="1504"/>
      <c r="T10" s="1504"/>
      <c r="U10" s="1504"/>
      <c r="V10" s="1504"/>
      <c r="W10" s="1504"/>
      <c r="X10" s="1504"/>
      <c r="Y10" s="1512"/>
    </row>
    <row r="11" spans="1:25" ht="32.25" customHeight="1" thickBot="1" x14ac:dyDescent="0.3">
      <c r="A11" s="311"/>
      <c r="B11" s="1508"/>
      <c r="C11" s="1508"/>
      <c r="D11" s="1508"/>
      <c r="E11" s="1508"/>
      <c r="F11" s="1508"/>
      <c r="G11" s="1508"/>
      <c r="H11" s="1508"/>
      <c r="I11" s="1508"/>
      <c r="J11" s="1508"/>
      <c r="K11" s="306" t="str">
        <f t="array" aca="1" ref="K11" ca="1">IFERROR(INDEX(Programme!$B$3:$G$46,MATCH($A$10,Programme!$B$3:$B$46,0),SMALL(IF(INDIRECT("Programme!D"&amp;MATCH($A$10,Programme!$B$1:$B$46,0)):INDIRECT("Programme!G"&amp;MATCH($A$10,Programme!$B$1:$B$46,0))&lt;&gt;"",COLUMN(Programme!$D$3:$G$3)-1),ROW()-9)),"")</f>
        <v/>
      </c>
      <c r="L11" s="1504" t="str">
        <f ca="1">IFERROR(INDEX(Programme!$I$7:$J$94,MATCH($K11,Programme!$I$7:$I$94,0),2),"")</f>
        <v/>
      </c>
      <c r="M11" s="1504"/>
      <c r="N11" s="1509"/>
      <c r="O11" s="1509"/>
      <c r="P11" s="1509"/>
      <c r="Q11" s="1510"/>
      <c r="R11" s="1511" t="str">
        <f ca="1">IFERROR(INDEX(Programme!$K$7:$L$94,MATCH($K11&amp;".1",Programme!$K$7:$K$94,0),2),"")&amp;IFERROR(INDEX(Programme!$K$7:$L$94,MATCH($K11&amp;".2",Programme!$K$7:$K$94,0),2),"")&amp;IFERROR(INDEX(Programme!$K$7:$L$94,MATCH($K11&amp;".3",Programme!$K$7:$K$94,0),2),"")&amp;IFERROR(INDEX(Programme!$K$7:$L$94,MATCH($K11&amp;".4",Programme!$K$7:$K$94,0),2),"")&amp;IFERROR(INDEX(Programme!$K$7:$L$94,MATCH($K11&amp;".5",Programme!$K$7:$K$94,0),2),"")&amp;IFERROR(INDEX(Programme!$K$7:$L$94,MATCH($K11&amp;".6",Programme!$K$7:$K$94,0),2),"")</f>
        <v/>
      </c>
      <c r="S11" s="1504"/>
      <c r="T11" s="1504"/>
      <c r="U11" s="1504"/>
      <c r="V11" s="1504"/>
      <c r="W11" s="1504"/>
      <c r="X11" s="1504"/>
      <c r="Y11" s="1512"/>
    </row>
    <row r="12" spans="1:25" ht="16.5" customHeight="1" x14ac:dyDescent="0.25">
      <c r="A12" s="968" t="s">
        <v>70</v>
      </c>
      <c r="B12" s="969"/>
      <c r="C12" s="969"/>
      <c r="D12" s="969"/>
      <c r="E12" s="969"/>
      <c r="F12" s="969"/>
      <c r="G12" s="969"/>
      <c r="H12" s="969"/>
      <c r="I12" s="969"/>
      <c r="J12" s="969"/>
      <c r="K12" s="970"/>
      <c r="L12" s="971"/>
      <c r="M12" s="972"/>
      <c r="N12" s="973" t="s">
        <v>72</v>
      </c>
      <c r="O12" s="974"/>
      <c r="P12" s="974"/>
      <c r="Q12" s="974"/>
      <c r="R12" s="974"/>
      <c r="S12" s="974"/>
      <c r="T12" s="974"/>
      <c r="U12" s="974"/>
      <c r="V12" s="974"/>
      <c r="W12" s="974"/>
      <c r="X12" s="974"/>
      <c r="Y12" s="975"/>
    </row>
    <row r="13" spans="1:25" ht="30.75" customHeight="1" x14ac:dyDescent="0.25">
      <c r="A13" s="1531" t="s">
        <v>1072</v>
      </c>
      <c r="B13" s="1532"/>
      <c r="C13" s="1532"/>
      <c r="D13" s="1532"/>
      <c r="E13" s="1532"/>
      <c r="F13" s="1532"/>
      <c r="G13" s="1532"/>
      <c r="H13" s="1532"/>
      <c r="I13" s="1532"/>
      <c r="J13" s="1532"/>
      <c r="K13" s="1532"/>
      <c r="L13" s="1532"/>
      <c r="M13" s="1533"/>
      <c r="N13" s="1525" t="s">
        <v>671</v>
      </c>
      <c r="O13" s="1526"/>
      <c r="P13" s="1526"/>
      <c r="Q13" s="1526"/>
      <c r="R13" s="1526"/>
      <c r="S13" s="1526"/>
      <c r="T13" s="1526"/>
      <c r="U13" s="1526"/>
      <c r="V13" s="1526"/>
      <c r="W13" s="1526"/>
      <c r="X13" s="1526"/>
      <c r="Y13" s="1527"/>
    </row>
    <row r="14" spans="1:25" ht="30.75" customHeight="1" x14ac:dyDescent="0.25">
      <c r="A14" s="1534"/>
      <c r="B14" s="1535"/>
      <c r="C14" s="1535"/>
      <c r="D14" s="1535"/>
      <c r="E14" s="1535"/>
      <c r="F14" s="1535"/>
      <c r="G14" s="1535"/>
      <c r="H14" s="1535"/>
      <c r="I14" s="1535"/>
      <c r="J14" s="1535"/>
      <c r="K14" s="1535"/>
      <c r="L14" s="1535"/>
      <c r="M14" s="1536"/>
      <c r="N14" s="1538"/>
      <c r="O14" s="1539"/>
      <c r="P14" s="1539"/>
      <c r="Q14" s="1539"/>
      <c r="R14" s="1539"/>
      <c r="S14" s="1539"/>
      <c r="T14" s="1539"/>
      <c r="U14" s="1539"/>
      <c r="V14" s="1539"/>
      <c r="W14" s="1539"/>
      <c r="X14" s="1539"/>
      <c r="Y14" s="1540"/>
    </row>
    <row r="15" spans="1:25" ht="16.5" customHeight="1" x14ac:dyDescent="0.25">
      <c r="A15" s="976" t="s">
        <v>382</v>
      </c>
      <c r="B15" s="977"/>
      <c r="C15" s="978"/>
      <c r="D15" s="978"/>
      <c r="E15" s="978"/>
      <c r="F15" s="978"/>
      <c r="G15" s="978"/>
      <c r="H15" s="978"/>
      <c r="I15" s="978"/>
      <c r="J15" s="978"/>
      <c r="K15" s="979"/>
      <c r="L15" s="980"/>
      <c r="M15" s="981"/>
      <c r="N15" s="982" t="s">
        <v>383</v>
      </c>
      <c r="O15" s="983"/>
      <c r="P15" s="983"/>
      <c r="Q15" s="983"/>
      <c r="R15" s="983"/>
      <c r="S15" s="983"/>
      <c r="T15" s="983"/>
      <c r="U15" s="983"/>
      <c r="V15" s="983"/>
      <c r="W15" s="983"/>
      <c r="X15" s="983"/>
      <c r="Y15" s="984"/>
    </row>
    <row r="16" spans="1:25" ht="30" customHeight="1" x14ac:dyDescent="0.25">
      <c r="A16" s="1525" t="s">
        <v>1073</v>
      </c>
      <c r="B16" s="1526"/>
      <c r="C16" s="1526"/>
      <c r="D16" s="1526"/>
      <c r="E16" s="1526"/>
      <c r="F16" s="1526"/>
      <c r="G16" s="1526"/>
      <c r="H16" s="1526"/>
      <c r="I16" s="1526"/>
      <c r="J16" s="1526"/>
      <c r="K16" s="1526"/>
      <c r="L16" s="1526"/>
      <c r="M16" s="1527"/>
      <c r="N16" s="1525" t="s">
        <v>672</v>
      </c>
      <c r="O16" s="1526"/>
      <c r="P16" s="1526"/>
      <c r="Q16" s="1526"/>
      <c r="R16" s="1526"/>
      <c r="S16" s="1526"/>
      <c r="T16" s="1526"/>
      <c r="U16" s="1526"/>
      <c r="V16" s="1526"/>
      <c r="W16" s="1526"/>
      <c r="X16" s="1526"/>
      <c r="Y16" s="1527"/>
    </row>
    <row r="17" spans="1:25" ht="30" customHeight="1" thickBot="1" x14ac:dyDescent="0.3">
      <c r="A17" s="1528"/>
      <c r="B17" s="1529"/>
      <c r="C17" s="1529"/>
      <c r="D17" s="1529"/>
      <c r="E17" s="1529"/>
      <c r="F17" s="1529"/>
      <c r="G17" s="1529"/>
      <c r="H17" s="1529"/>
      <c r="I17" s="1529"/>
      <c r="J17" s="1529"/>
      <c r="K17" s="1529"/>
      <c r="L17" s="1529"/>
      <c r="M17" s="1530"/>
      <c r="N17" s="1528"/>
      <c r="O17" s="1529"/>
      <c r="P17" s="1529"/>
      <c r="Q17" s="1529"/>
      <c r="R17" s="1529"/>
      <c r="S17" s="1529"/>
      <c r="T17" s="1529"/>
      <c r="U17" s="1529"/>
      <c r="V17" s="1529"/>
      <c r="W17" s="1529"/>
      <c r="X17" s="1529"/>
      <c r="Y17" s="1530"/>
    </row>
    <row r="18" spans="1:25" ht="16.5" customHeight="1" x14ac:dyDescent="0.25">
      <c r="A18" s="985" t="s">
        <v>73</v>
      </c>
      <c r="B18" s="974"/>
      <c r="C18" s="974"/>
      <c r="D18" s="974"/>
      <c r="E18" s="974"/>
      <c r="F18" s="1543" t="s">
        <v>673</v>
      </c>
      <c r="G18" s="1543"/>
      <c r="H18" s="1543"/>
      <c r="I18" s="1543"/>
      <c r="J18" s="1543"/>
      <c r="K18" s="1543"/>
      <c r="L18" s="1543"/>
      <c r="M18" s="1544"/>
      <c r="N18" s="1520" t="s">
        <v>388</v>
      </c>
      <c r="O18" s="1521"/>
      <c r="P18" s="1521"/>
      <c r="Q18" s="1521"/>
      <c r="R18" s="1543" t="s">
        <v>674</v>
      </c>
      <c r="S18" s="1543"/>
      <c r="T18" s="1543"/>
      <c r="U18" s="1543"/>
      <c r="V18" s="1543"/>
      <c r="W18" s="1543"/>
      <c r="X18" s="1543"/>
      <c r="Y18" s="1544"/>
    </row>
    <row r="19" spans="1:25" ht="41.25" customHeight="1" thickBot="1" x14ac:dyDescent="0.3">
      <c r="A19" s="991" t="s">
        <v>473</v>
      </c>
      <c r="B19" s="986"/>
      <c r="C19" s="986"/>
      <c r="D19" s="986"/>
      <c r="E19" s="986"/>
      <c r="F19" s="1545" t="s">
        <v>675</v>
      </c>
      <c r="G19" s="1545"/>
      <c r="H19" s="1545"/>
      <c r="I19" s="1545"/>
      <c r="J19" s="1545"/>
      <c r="K19" s="1545"/>
      <c r="L19" s="1545"/>
      <c r="M19" s="1546"/>
      <c r="N19" s="1522"/>
      <c r="O19" s="1523"/>
      <c r="P19" s="1523"/>
      <c r="Q19" s="1523"/>
      <c r="R19" s="1545" t="s">
        <v>676</v>
      </c>
      <c r="S19" s="1545"/>
      <c r="T19" s="1545"/>
      <c r="U19" s="1545"/>
      <c r="V19" s="1545"/>
      <c r="W19" s="1545"/>
      <c r="X19" s="1545"/>
      <c r="Y19" s="1546"/>
    </row>
    <row r="20" spans="1:25" x14ac:dyDescent="0.25">
      <c r="A20" s="987"/>
      <c r="B20" s="983"/>
      <c r="C20" s="983"/>
      <c r="D20" s="983"/>
      <c r="E20" s="983"/>
      <c r="F20" s="983"/>
      <c r="G20" s="983"/>
      <c r="H20" s="979"/>
      <c r="I20" s="979"/>
      <c r="J20" s="979"/>
      <c r="K20" s="988"/>
      <c r="L20" s="988"/>
      <c r="M20" s="988"/>
      <c r="N20" s="988"/>
      <c r="O20" s="989"/>
      <c r="P20" s="989"/>
      <c r="Q20" s="989"/>
      <c r="R20" s="989"/>
      <c r="S20" s="989"/>
      <c r="T20" s="989"/>
      <c r="U20" s="989"/>
      <c r="V20" s="989"/>
      <c r="W20" s="989"/>
      <c r="X20" s="989"/>
      <c r="Y20" s="989"/>
    </row>
    <row r="21" spans="1:25" ht="15.75" x14ac:dyDescent="0.25">
      <c r="A21" s="1537" t="s">
        <v>74</v>
      </c>
      <c r="B21" s="1537"/>
      <c r="C21" s="1537"/>
      <c r="D21" s="1537"/>
      <c r="E21" s="1537"/>
      <c r="F21" s="1537"/>
      <c r="G21" s="1537"/>
      <c r="H21" s="1537"/>
      <c r="I21" s="1537"/>
      <c r="J21" s="1537"/>
      <c r="K21" s="1537"/>
      <c r="L21" s="1537"/>
      <c r="M21" s="1537"/>
      <c r="N21" s="1537"/>
      <c r="O21" s="1537"/>
      <c r="P21" s="1537"/>
      <c r="Q21" s="1537"/>
      <c r="R21" s="1537"/>
      <c r="S21" s="1537"/>
      <c r="T21" s="1537"/>
      <c r="U21" s="1537"/>
      <c r="V21" s="1537"/>
      <c r="W21" s="1537"/>
      <c r="X21" s="1537"/>
      <c r="Y21" s="1537"/>
    </row>
    <row r="22" spans="1:25" x14ac:dyDescent="0.25">
      <c r="A22" s="990"/>
      <c r="B22" s="967"/>
      <c r="C22" s="1517" t="s">
        <v>75</v>
      </c>
      <c r="D22" s="1515"/>
      <c r="E22" s="1515"/>
      <c r="F22" s="1515"/>
      <c r="G22" s="1515"/>
      <c r="H22" s="1515"/>
      <c r="I22" s="1515"/>
      <c r="J22" s="1515"/>
      <c r="K22" s="1516"/>
      <c r="L22" s="1515" t="s">
        <v>76</v>
      </c>
      <c r="M22" s="1515"/>
      <c r="N22" s="1515"/>
      <c r="O22" s="1515"/>
      <c r="P22" s="1515"/>
      <c r="Q22" s="1515"/>
      <c r="R22" s="1516"/>
      <c r="S22" s="1517" t="s">
        <v>77</v>
      </c>
      <c r="T22" s="1515"/>
      <c r="U22" s="1515"/>
      <c r="V22" s="1515"/>
      <c r="W22" s="1515"/>
      <c r="X22" s="1515"/>
      <c r="Y22" s="1516"/>
    </row>
    <row r="23" spans="1:25" ht="33.75" customHeight="1" x14ac:dyDescent="0.25">
      <c r="A23" s="1497" t="s">
        <v>78</v>
      </c>
      <c r="B23" s="1524"/>
      <c r="C23" s="1492" t="s">
        <v>677</v>
      </c>
      <c r="D23" s="1493"/>
      <c r="E23" s="1493"/>
      <c r="F23" s="1493"/>
      <c r="G23" s="1493"/>
      <c r="H23" s="1493"/>
      <c r="I23" s="1493"/>
      <c r="J23" s="1493"/>
      <c r="K23" s="1494"/>
      <c r="L23" s="1493" t="s">
        <v>678</v>
      </c>
      <c r="M23" s="1493"/>
      <c r="N23" s="1493"/>
      <c r="O23" s="1493"/>
      <c r="P23" s="1493"/>
      <c r="Q23" s="1493"/>
      <c r="R23" s="1494"/>
      <c r="S23" s="1493" t="s">
        <v>679</v>
      </c>
      <c r="T23" s="1493"/>
      <c r="U23" s="1493"/>
      <c r="V23" s="1493"/>
      <c r="W23" s="1493"/>
      <c r="X23" s="1493"/>
      <c r="Y23" s="1494"/>
    </row>
    <row r="24" spans="1:25" ht="45" customHeight="1" x14ac:dyDescent="0.25">
      <c r="A24" s="1495" t="s">
        <v>79</v>
      </c>
      <c r="B24" s="1496"/>
      <c r="C24" s="1492" t="s">
        <v>680</v>
      </c>
      <c r="D24" s="1493"/>
      <c r="E24" s="1493"/>
      <c r="F24" s="1493"/>
      <c r="G24" s="1493"/>
      <c r="H24" s="1493"/>
      <c r="I24" s="1493"/>
      <c r="J24" s="1493"/>
      <c r="K24" s="1494"/>
      <c r="L24" s="1492" t="s">
        <v>681</v>
      </c>
      <c r="M24" s="1493"/>
      <c r="N24" s="1493"/>
      <c r="O24" s="1493"/>
      <c r="P24" s="1493"/>
      <c r="Q24" s="1493"/>
      <c r="R24" s="1494"/>
      <c r="S24" s="1492" t="s">
        <v>682</v>
      </c>
      <c r="T24" s="1493"/>
      <c r="U24" s="1493"/>
      <c r="V24" s="1493"/>
      <c r="W24" s="1493"/>
      <c r="X24" s="1493"/>
      <c r="Y24" s="1494"/>
    </row>
    <row r="25" spans="1:25" ht="45" customHeight="1" x14ac:dyDescent="0.25">
      <c r="A25" s="1497" t="s">
        <v>81</v>
      </c>
      <c r="B25" s="1498"/>
      <c r="C25" s="1492" t="s">
        <v>568</v>
      </c>
      <c r="D25" s="1493"/>
      <c r="E25" s="1493"/>
      <c r="F25" s="1493"/>
      <c r="G25" s="1493"/>
      <c r="H25" s="1493"/>
      <c r="I25" s="1493"/>
      <c r="J25" s="1493"/>
      <c r="K25" s="1494"/>
      <c r="L25" s="1492" t="s">
        <v>568</v>
      </c>
      <c r="M25" s="1493"/>
      <c r="N25" s="1493"/>
      <c r="O25" s="1493"/>
      <c r="P25" s="1493"/>
      <c r="Q25" s="1493"/>
      <c r="R25" s="1494"/>
      <c r="S25" s="1492"/>
      <c r="T25" s="1493"/>
      <c r="U25" s="1493"/>
      <c r="V25" s="1493"/>
      <c r="W25" s="1493"/>
      <c r="X25" s="1493"/>
      <c r="Y25" s="1494"/>
    </row>
    <row r="26" spans="1:25" ht="45" customHeight="1" x14ac:dyDescent="0.25">
      <c r="A26" s="1497" t="s">
        <v>80</v>
      </c>
      <c r="B26" s="1498"/>
      <c r="C26" s="1492" t="s">
        <v>683</v>
      </c>
      <c r="D26" s="1493"/>
      <c r="E26" s="1493"/>
      <c r="F26" s="1493"/>
      <c r="G26" s="1493"/>
      <c r="H26" s="1493"/>
      <c r="I26" s="1493"/>
      <c r="J26" s="1493"/>
      <c r="K26" s="1494"/>
      <c r="L26" s="1492" t="s">
        <v>684</v>
      </c>
      <c r="M26" s="1493"/>
      <c r="N26" s="1493"/>
      <c r="O26" s="1493"/>
      <c r="P26" s="1493"/>
      <c r="Q26" s="1493"/>
      <c r="R26" s="1494"/>
      <c r="S26" s="1492" t="s">
        <v>685</v>
      </c>
      <c r="T26" s="1493"/>
      <c r="U26" s="1493"/>
      <c r="V26" s="1493"/>
      <c r="W26" s="1493"/>
      <c r="X26" s="1493"/>
      <c r="Y26" s="1494"/>
    </row>
    <row r="27" spans="1:25" ht="45" customHeight="1" x14ac:dyDescent="0.25">
      <c r="A27" s="1495" t="s">
        <v>341</v>
      </c>
      <c r="B27" s="1496"/>
      <c r="C27" s="1492"/>
      <c r="D27" s="1493"/>
      <c r="E27" s="1493"/>
      <c r="F27" s="1493"/>
      <c r="G27" s="1493"/>
      <c r="H27" s="1493"/>
      <c r="I27" s="1493"/>
      <c r="J27" s="1493"/>
      <c r="K27" s="1494"/>
      <c r="L27" s="1492"/>
      <c r="M27" s="1493"/>
      <c r="N27" s="1493"/>
      <c r="O27" s="1493"/>
      <c r="P27" s="1493"/>
      <c r="Q27" s="1493"/>
      <c r="R27" s="1494"/>
      <c r="S27" s="1492"/>
      <c r="T27" s="1493"/>
      <c r="U27" s="1493"/>
      <c r="V27" s="1493"/>
      <c r="W27" s="1493"/>
      <c r="X27" s="1493"/>
      <c r="Y27" s="1494"/>
    </row>
    <row r="30" spans="1:25" x14ac:dyDescent="0.25">
      <c r="D30" s="4"/>
    </row>
    <row r="32" spans="1:25" x14ac:dyDescent="0.25">
      <c r="I32" s="12"/>
      <c r="J32" s="12"/>
      <c r="K32" s="12"/>
    </row>
    <row r="33" spans="9:11" ht="15.75" x14ac:dyDescent="0.25">
      <c r="I33" s="13"/>
      <c r="J33" s="14"/>
      <c r="K33" s="5"/>
    </row>
    <row r="34" spans="9:11" x14ac:dyDescent="0.25">
      <c r="I34" s="12"/>
      <c r="J34" s="5"/>
    </row>
    <row r="35" spans="9:11" x14ac:dyDescent="0.25">
      <c r="I35" s="12"/>
    </row>
  </sheetData>
  <mergeCells count="56">
    <mergeCell ref="A26:B26"/>
    <mergeCell ref="C26:K26"/>
    <mergeCell ref="L26:R26"/>
    <mergeCell ref="S26:Y26"/>
    <mergeCell ref="F18:M18"/>
    <mergeCell ref="F19:M19"/>
    <mergeCell ref="A21:Y21"/>
    <mergeCell ref="C22:K22"/>
    <mergeCell ref="L22:R22"/>
    <mergeCell ref="S22:Y22"/>
    <mergeCell ref="N18:Q19"/>
    <mergeCell ref="R18:Y18"/>
    <mergeCell ref="R19:Y19"/>
    <mergeCell ref="L5:Q5"/>
    <mergeCell ref="R5:Y5"/>
    <mergeCell ref="B11:J11"/>
    <mergeCell ref="L11:Q11"/>
    <mergeCell ref="R11:Y11"/>
    <mergeCell ref="B6:J6"/>
    <mergeCell ref="L6:Q6"/>
    <mergeCell ref="R6:Y6"/>
    <mergeCell ref="L7:Q7"/>
    <mergeCell ref="R7:Y7"/>
    <mergeCell ref="B8:J8"/>
    <mergeCell ref="L8:Q8"/>
    <mergeCell ref="R8:Y8"/>
    <mergeCell ref="L9:Q9"/>
    <mergeCell ref="R9:Y9"/>
    <mergeCell ref="B10:J10"/>
    <mergeCell ref="A1:A2"/>
    <mergeCell ref="B2:M2"/>
    <mergeCell ref="B4:J4"/>
    <mergeCell ref="L4:Q4"/>
    <mergeCell ref="R4:Y4"/>
    <mergeCell ref="L10:Q10"/>
    <mergeCell ref="R10:Y10"/>
    <mergeCell ref="A13:M14"/>
    <mergeCell ref="N13:Y14"/>
    <mergeCell ref="A16:M17"/>
    <mergeCell ref="N16:Y17"/>
    <mergeCell ref="A27:B27"/>
    <mergeCell ref="C27:K27"/>
    <mergeCell ref="L27:R27"/>
    <mergeCell ref="S27:Y27"/>
    <mergeCell ref="A23:B23"/>
    <mergeCell ref="C23:K23"/>
    <mergeCell ref="L23:R23"/>
    <mergeCell ref="S23:Y23"/>
    <mergeCell ref="A24:B24"/>
    <mergeCell ref="C24:K24"/>
    <mergeCell ref="L24:R24"/>
    <mergeCell ref="S24:Y24"/>
    <mergeCell ref="A25:B25"/>
    <mergeCell ref="C25:K25"/>
    <mergeCell ref="L25:R25"/>
    <mergeCell ref="S25:Y25"/>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Y35"/>
  <sheetViews>
    <sheetView topLeftCell="A7" zoomScale="85" zoomScaleNormal="85" workbookViewId="0">
      <selection activeCell="H15" sqref="H15"/>
    </sheetView>
  </sheetViews>
  <sheetFormatPr baseColWidth="10" defaultRowHeight="15" x14ac:dyDescent="0.25"/>
  <cols>
    <col min="1" max="1" width="7.28515625" style="284" customWidth="1"/>
    <col min="2" max="10" width="6.5703125" style="284" customWidth="1"/>
    <col min="11" max="11" width="9.140625" style="284" customWidth="1"/>
    <col min="12" max="17" width="8.28515625" style="284" customWidth="1"/>
    <col min="18" max="25" width="8.5703125" style="284" customWidth="1"/>
    <col min="26" max="31" width="4.7109375" style="284" customWidth="1"/>
    <col min="32" max="16384" width="11.42578125" style="284"/>
  </cols>
  <sheetData>
    <row r="1" spans="1:25" ht="18" customHeight="1" x14ac:dyDescent="0.25">
      <c r="A1" s="1499" t="s">
        <v>529</v>
      </c>
      <c r="B1" s="291" t="s">
        <v>42</v>
      </c>
      <c r="C1" s="292"/>
      <c r="D1" s="292"/>
      <c r="E1" s="292"/>
      <c r="F1" s="292"/>
      <c r="G1" s="292"/>
      <c r="H1" s="292"/>
      <c r="I1" s="292"/>
      <c r="J1" s="292"/>
      <c r="K1" s="292"/>
      <c r="L1" s="292"/>
      <c r="M1" s="293"/>
      <c r="N1" s="299" t="s">
        <v>381</v>
      </c>
      <c r="O1" s="294"/>
      <c r="P1" s="294"/>
      <c r="Q1" s="294"/>
      <c r="R1" s="294"/>
      <c r="S1" s="294"/>
      <c r="T1" s="294"/>
      <c r="U1" s="294"/>
      <c r="V1" s="294"/>
      <c r="W1" s="294"/>
      <c r="X1" s="294"/>
      <c r="Y1" s="295"/>
    </row>
    <row r="2" spans="1:25" ht="20.25" customHeight="1" thickBot="1" x14ac:dyDescent="0.3">
      <c r="A2" s="1500"/>
      <c r="B2" s="1501" t="str">
        <f>INDEX(Problématiques_compétences!$A$3:$D$118,QUOTIENT(MATCH(A1,Problématiques_compétences!$D$3:$D$118,0),8)*8+2,1)</f>
        <v>6) Se déplacer sur terre, air, mer</v>
      </c>
      <c r="C2" s="1502"/>
      <c r="D2" s="1502"/>
      <c r="E2" s="1502"/>
      <c r="F2" s="1502"/>
      <c r="G2" s="1502"/>
      <c r="H2" s="1502"/>
      <c r="I2" s="1502"/>
      <c r="J2" s="1502"/>
      <c r="K2" s="1502"/>
      <c r="L2" s="1502"/>
      <c r="M2" s="1503"/>
      <c r="N2" s="296" t="str">
        <f>INDEX(Problématiques_compétences!$B$3:$D$118,MATCH(A1,Problématiques_compétences!$D$3:$D$118,0),1)</f>
        <v>Comment mesurer la distance correspondante à un déplacement sur terre?</v>
      </c>
      <c r="O2" s="297"/>
      <c r="P2" s="297"/>
      <c r="Q2" s="297"/>
      <c r="R2" s="297"/>
      <c r="S2" s="297"/>
      <c r="T2" s="297"/>
      <c r="U2" s="297"/>
      <c r="V2" s="297"/>
      <c r="W2" s="297"/>
      <c r="X2" s="297"/>
      <c r="Y2" s="298"/>
    </row>
    <row r="3" spans="1:25" ht="15.75" customHeight="1" x14ac:dyDescent="0.25">
      <c r="A3" s="291" t="s">
        <v>55</v>
      </c>
      <c r="B3" s="300"/>
      <c r="C3" s="300"/>
      <c r="D3" s="300"/>
      <c r="E3" s="301"/>
      <c r="F3" s="300"/>
      <c r="G3" s="300"/>
      <c r="H3" s="301"/>
      <c r="I3" s="300"/>
      <c r="J3" s="300"/>
      <c r="K3" s="302" t="s">
        <v>71</v>
      </c>
      <c r="L3" s="303"/>
      <c r="M3" s="303"/>
      <c r="N3" s="303"/>
      <c r="O3" s="300"/>
      <c r="P3" s="300"/>
      <c r="Q3" s="300"/>
      <c r="R3" s="304" t="s">
        <v>350</v>
      </c>
      <c r="S3" s="300"/>
      <c r="T3" s="300"/>
      <c r="U3" s="300"/>
      <c r="V3" s="300"/>
      <c r="W3" s="300"/>
      <c r="X3" s="300"/>
      <c r="Y3" s="305"/>
    </row>
    <row r="4" spans="1:25" ht="32.25" customHeight="1" x14ac:dyDescent="0.25">
      <c r="A4" s="311" t="str">
        <f t="array" aca="1" ref="A4" ca="1">IFERROR(INDEX(Problématiques_compétences!$F$2:$AK$2,SMALL(IF(INDIRECT("Problématiques_compétences!F"&amp;MATCH($A$1,Problématiques_compétences!$D$1:$D$118,0)):INDIRECT("Problématiques_compétences!AK"&amp;MATCH($A$1,Problématiques_compétences!$D$1:$D$118,0))="x",COLUMN(Problématiques_compétences!$F$1:$AK$1)-5,""),ROW()-3)),"")</f>
        <v>CT 1.2</v>
      </c>
      <c r="B4" s="1508" t="str">
        <f ca="1">INDEX(Programme!$B$4:$C$46,MATCH(A4,Programme!$B$4:$B$46,0),2)</f>
        <v xml:space="preserve">► Mesurer des grandeurs de manière directe ou indirecte. </v>
      </c>
      <c r="C4" s="1508"/>
      <c r="D4" s="1508"/>
      <c r="E4" s="1508"/>
      <c r="F4" s="1508"/>
      <c r="G4" s="1508"/>
      <c r="H4" s="1508"/>
      <c r="I4" s="1508"/>
      <c r="J4" s="1508"/>
      <c r="K4" s="306" t="str">
        <f t="array" aca="1" ref="K4" ca="1">INDEX(Programme!$B$3:$G$46,MATCH($A$4,Programme!$B$3:$B$46,0),SMALL(IF(INDIRECT("Programme!D"&amp;MATCH($A$4,Programme!$B$1:$B$46,0)):INDIRECT("Programme!G"&amp;MATCH($A$4,Programme!$B$1:$B$46,0))&lt;&gt;"",COLUMN(Programme!$D$3:$G$3)-1),ROW()-3))</f>
        <v>MSOST.1.6</v>
      </c>
      <c r="L4" s="1504" t="str">
        <f ca="1">IFERROR(INDEX(Programme!$I$7:$J$94,MATCH($K4,Programme!$I$7:$I$94,0),2),"")</f>
        <v xml:space="preserve">Mesurer des grandeurs de manière directe ou indirecte. </v>
      </c>
      <c r="M4" s="1504"/>
      <c r="N4" s="1504"/>
      <c r="O4" s="1504"/>
      <c r="P4" s="1504"/>
      <c r="Q4" s="1505"/>
      <c r="R4" s="1511" t="str">
        <f ca="1">IFERROR(INDEX(Programme!$K$7:$L$94,MATCH($K4&amp;".1",Programme!$K$7:$K$94,0),2),"")&amp;IFERROR(INDEX(Programme!$K$7:$L$94,MATCH($K4&amp;".2",Programme!$K$7:$K$94,0),2),"")&amp;IFERROR(INDEX(Programme!$K$7:$L$94,MATCH($K4&amp;".3",Programme!$K$7:$K$94,0),2),"")&amp;IFERROR(INDEX(Programme!$K$7:$L$94,MATCH($K4&amp;".4",Programme!$K$7:$K$94,0),2),"")&amp;IFERROR(INDEX(Programme!$K$7:$L$94,MATCH($K4&amp;".5",Programme!$K$7:$K$94,0),2),"")&amp;IFERROR(INDEX(Programme!$K$7:$L$94,MATCH($K4&amp;".6",Programme!$K$7:$K$94,0),2),"")</f>
        <v>Instruments de mesure usuels. Principe de fonctionnement d’un capteur, d’un codeur, d’un détecteur. Nature du signal : analogique ou numérique. Nature d’une information : logique ou analogique.</v>
      </c>
      <c r="S4" s="1504"/>
      <c r="T4" s="1504"/>
      <c r="U4" s="1504"/>
      <c r="V4" s="1504"/>
      <c r="W4" s="1504"/>
      <c r="X4" s="1504"/>
      <c r="Y4" s="1512"/>
    </row>
    <row r="5" spans="1:25" ht="32.25" customHeight="1" x14ac:dyDescent="0.25">
      <c r="A5" s="307"/>
      <c r="B5" s="308"/>
      <c r="C5" s="308"/>
      <c r="D5" s="308"/>
      <c r="E5" s="309"/>
      <c r="F5" s="309"/>
      <c r="G5" s="309"/>
      <c r="H5" s="309"/>
      <c r="I5" s="309"/>
      <c r="J5" s="309"/>
      <c r="K5" s="310" t="str">
        <f t="array" aca="1" ref="K5" ca="1">IFERROR(INDEX(Programme!$B$3:$G$46,MATCH($A$4,Programme!$B$3:$B$46,0),SMALL(IF(INDIRECT("Programme!D"&amp;MATCH($A$4,Programme!$B$1:$B$46,0)):INDIRECT("Programme!G"&amp;MATCH($A$4,Programme!$B$1:$B$46,0))&lt;&gt;"",COLUMN(Programme!$D$3:$G$3)-1),ROW()-3)),"")</f>
        <v/>
      </c>
      <c r="L5" s="1506" t="str">
        <f ca="1">IFERROR(INDEX(Programme!$I$7:$J$94,MATCH($K5,Programme!$I$7:$I$94,0),2),"")</f>
        <v/>
      </c>
      <c r="M5" s="1506"/>
      <c r="N5" s="1506"/>
      <c r="O5" s="1506"/>
      <c r="P5" s="1506"/>
      <c r="Q5" s="1507"/>
      <c r="R5" s="1513" t="str">
        <f ca="1">IFERROR(INDEX(Programme!$K$7:$L$94,MATCH($K5&amp;".1",Programme!$K$7:$K$94,0),2),"")&amp;IFERROR(INDEX(Programme!$K$7:$L$94,MATCH($K5&amp;".2",Programme!$K$7:$K$94,0),2),"")&amp;IFERROR(INDEX(Programme!$K$7:$L$94,MATCH($K5&amp;".3",Programme!$K$7:$K$94,0),2),"")&amp;IFERROR(INDEX(Programme!$K$7:$L$94,MATCH($K5&amp;".4",Programme!$K$7:$K$94,0),2),"")&amp;IFERROR(INDEX(Programme!$K$7:$L$94,MATCH($K5&amp;".5",Programme!$K$7:$K$94,0),2),"")&amp;IFERROR(INDEX(Programme!$K$7:$L$94,MATCH($K5&amp;".6",Programme!$K$7:$K$94,0),2),"")</f>
        <v/>
      </c>
      <c r="S5" s="1506"/>
      <c r="T5" s="1506"/>
      <c r="U5" s="1506"/>
      <c r="V5" s="1506"/>
      <c r="W5" s="1506"/>
      <c r="X5" s="1506"/>
      <c r="Y5" s="1514"/>
    </row>
    <row r="6" spans="1:25" ht="32.25" customHeight="1" x14ac:dyDescent="0.25">
      <c r="A6" s="311" t="str">
        <f t="array" aca="1" ref="A6" ca="1">IFERROR(INDEX(Problématiques_compétences!$F$2:$AK$2,SMALL(IF(INDIRECT("Problématiques_compétences!F"&amp;MATCH($A$1,Problématiques_compétences!$D$1:$D$118,0)):INDIRECT("Problématiques_compétences!AK"&amp;MATCH($A$1,Problématiques_compétences!$D$1:$D$118,0))="x",COLUMN(Problématiques_compétences!$F$1:$AK$1)-5,""),ROW()-4)),"")</f>
        <v>CS 1.6</v>
      </c>
      <c r="B6" s="1508" t="str">
        <f ca="1">IFERROR(INDEX(Programme!$B$4:$C$46,MATCH(A6,Programme!$B$4:$B$46,0),2),"")</f>
        <v>► Analyser le fonctionnement et la structure d’un objet, identifier les entrées et sorties.</v>
      </c>
      <c r="C6" s="1508"/>
      <c r="D6" s="1508"/>
      <c r="E6" s="1508"/>
      <c r="F6" s="1508"/>
      <c r="G6" s="1508"/>
      <c r="H6" s="1508"/>
      <c r="I6" s="1508"/>
      <c r="J6" s="1508"/>
      <c r="K6" s="306" t="str">
        <f t="array" aca="1" ref="K6" ca="1">IFERROR(INDEX(Programme!$B$3:$G$46,MATCH($A$6,Programme!$B$3:$B$46,0),SMALL(IF(INDIRECT("Programme!D"&amp;MATCH($A$6,Programme!$B$1:$B$46,0)):INDIRECT("Programme!G"&amp;MATCH($A$6,Programme!$B$1:$B$46,0))&lt;&gt;"",COLUMN(Programme!$D$3:$G$3)-1),ROW()-5)),"")</f>
        <v>MSOST.1.3</v>
      </c>
      <c r="L6" s="1504" t="str">
        <f ca="1">IFERROR(INDEX(Programme!$I$7:$J$94,MATCH($K6,Programme!$I$7:$I$94,0),2),"")</f>
        <v>Analyser le fonctionnement et la structure d’un objet, identifier les entrées et sorties.</v>
      </c>
      <c r="M6" s="1504"/>
      <c r="N6" s="1504"/>
      <c r="O6" s="1504"/>
      <c r="P6" s="1504"/>
      <c r="Q6" s="1505"/>
      <c r="R6" s="1511" t="str">
        <f ca="1">IFERROR(INDEX(Programme!$K$7:$L$94,MATCH($K6&amp;".1",Programme!$K$7:$K$94,0),2),"")&amp;IFERROR(INDEX(Programme!$K$7:$L$94,MATCH($K6&amp;".2",Programme!$K$7:$K$94,0),2),"")&amp;IFERROR(INDEX(Programme!$K$7:$L$94,MATCH($K6&amp;".3",Programme!$K$7:$K$94,0),2),"")&amp;IFERROR(INDEX(Programme!$K$7:$L$94,MATCH($K6&amp;".4",Programme!$K$7:$K$94,0),2),"")&amp;IFERROR(INDEX(Programme!$K$7:$L$94,MATCH($K6&amp;".5",Programme!$K$7:$K$94,0),2),"")&amp;IFERROR(INDEX(Programme!$K$7:$L$94,MATCH($K6&amp;".6",Programme!$K$7:$K$94,0),2),"")</f>
        <v>Représentation fonctionnelle des systèmes. Structure des systèmes. Chaîne d’énergie.Chaîne d’information.</v>
      </c>
      <c r="S6" s="1504"/>
      <c r="T6" s="1504"/>
      <c r="U6" s="1504"/>
      <c r="V6" s="1504"/>
      <c r="W6" s="1504"/>
      <c r="X6" s="1504"/>
      <c r="Y6" s="1512"/>
    </row>
    <row r="7" spans="1:25" ht="32.25" customHeight="1" x14ac:dyDescent="0.25">
      <c r="A7" s="312"/>
      <c r="B7" s="314"/>
      <c r="C7" s="314"/>
      <c r="D7" s="314"/>
      <c r="E7" s="314"/>
      <c r="F7" s="314"/>
      <c r="G7" s="314"/>
      <c r="H7" s="314"/>
      <c r="I7" s="314"/>
      <c r="J7" s="314"/>
      <c r="K7" s="310" t="str">
        <f t="array" aca="1" ref="K7" ca="1">IFERROR(INDEX(Programme!$B$3:$G$46,MATCH($A$6,Programme!$B$3:$B$46,0),SMALL(IF(INDIRECT("Programme!D"&amp;MATCH($A$6,Programme!$B$1:$B$46,0)):INDIRECT("Programme!G"&amp;MATCH($A$6,Programme!$B$1:$B$46,0))&lt;&gt;"",COLUMN(Programme!$D$3:$G$3)-1),ROW()-5)),"")</f>
        <v/>
      </c>
      <c r="L7" s="1506" t="str">
        <f ca="1">IFERROR(INDEX(Programme!$I$7:$J$94,MATCH($K7,Programme!$I$7:$I$94,0),2),"")</f>
        <v/>
      </c>
      <c r="M7" s="1506"/>
      <c r="N7" s="1506"/>
      <c r="O7" s="1506"/>
      <c r="P7" s="1506"/>
      <c r="Q7" s="1507"/>
      <c r="R7" s="1513" t="str">
        <f ca="1">IFERROR(INDEX(Programme!$K$7:$L$94,MATCH($K7&amp;".1",Programme!$K$7:$K$94,0),2),"")&amp;IFERROR(INDEX(Programme!$K$7:$L$94,MATCH($K7&amp;".2",Programme!$K$7:$K$94,0),2),"")&amp;IFERROR(INDEX(Programme!$K$7:$L$94,MATCH($K7&amp;".3",Programme!$K$7:$K$94,0),2),"")&amp;IFERROR(INDEX(Programme!$K$7:$L$94,MATCH($K7&amp;".4",Programme!$K$7:$K$94,0),2),"")&amp;IFERROR(INDEX(Programme!$K$7:$L$94,MATCH($K7&amp;".5",Programme!$K$7:$K$94,0),2),"")&amp;IFERROR(INDEX(Programme!$K$7:$L$94,MATCH($K7&amp;".6",Programme!$K$7:$K$94,0),2),"")</f>
        <v/>
      </c>
      <c r="S7" s="1506"/>
      <c r="T7" s="1506"/>
      <c r="U7" s="1506"/>
      <c r="V7" s="1506"/>
      <c r="W7" s="1506"/>
      <c r="X7" s="1506"/>
      <c r="Y7" s="1514"/>
    </row>
    <row r="8" spans="1:25" ht="32.25" customHeight="1" x14ac:dyDescent="0.25">
      <c r="A8" s="311" t="str">
        <f t="array" aca="1" ref="A8" ca="1">IFERROR(INDEX(Problématiques_compétences!$F$2:$AK$2,SMALL(IF(INDIRECT("Problématiques_compétences!F"&amp;MATCH($A$1,Problématiques_compétences!$D$1:$D$118,0)):INDIRECT("Problématiques_compétences!AK"&amp;MATCH($A$1,Problématiques_compétences!$D$1:$D$118,0))="x",COLUMN(Problématiques_compétences!$F$1:$AK$1)-5,""),ROW()-5)),"")</f>
        <v>CS 1.8</v>
      </c>
      <c r="B8" s="1508" t="str">
        <f ca="1">IFERROR(INDEX(Programme!$B$4:$C$46,MATCH(A8,Programme!$B$4:$B$46,0),2),"")</f>
        <v>► Utiliser une modélisation pour comprendre, formaliser, partager, construire, investiguer, prouver.</v>
      </c>
      <c r="C8" s="1508"/>
      <c r="D8" s="1508"/>
      <c r="E8" s="1508"/>
      <c r="F8" s="1508"/>
      <c r="G8" s="1508"/>
      <c r="H8" s="1508"/>
      <c r="I8" s="1508"/>
      <c r="J8" s="1508"/>
      <c r="K8" s="306" t="str">
        <f t="array" aca="1" ref="K8" ca="1">IFERROR(INDEX(Programme!$B$3:$G$46,MATCH($A$8,Programme!$B$3:$B$46,0),SMALL(IF(INDIRECT("Programme!D"&amp;MATCH($A$8,Programme!$B$1:$B$46,0)):INDIRECT("Programme!G"&amp;MATCH($A$8,Programme!$B$1:$B$46,0))&lt;&gt;"",COLUMN(Programme!$D$3:$G$3)-1),ROW()-7)),"")</f>
        <v>MSOST.2.1</v>
      </c>
      <c r="L8" s="1504" t="str">
        <f ca="1">IFERROR(INDEX(Programme!$I$7:$J$94,MATCH($K8,Programme!$I$7:$I$94,0),2),"")</f>
        <v>Utiliser une modélisation pour comprendre, formaliser, partager, construire, investiguer, prouver.</v>
      </c>
      <c r="M8" s="1504"/>
      <c r="N8" s="1504"/>
      <c r="O8" s="1504"/>
      <c r="P8" s="1504"/>
      <c r="Q8" s="1505"/>
      <c r="R8" s="1511" t="str">
        <f ca="1">IFERROR(INDEX(Programme!$K$7:$L$94,MATCH($K8&amp;".1",Programme!$K$7:$K$94,0),2),"")&amp;IFERROR(INDEX(Programme!$K$7:$L$94,MATCH($K8&amp;".2",Programme!$K$7:$K$94,0),2),"")&amp;IFERROR(INDEX(Programme!$K$7:$L$94,MATCH($K8&amp;".3",Programme!$K$7:$K$94,0),2),"")&amp;IFERROR(INDEX(Programme!$K$7:$L$94,MATCH($K8&amp;".4",Programme!$K$7:$K$94,0),2),"")&amp;IFERROR(INDEX(Programme!$K$7:$L$94,MATCH($K8&amp;".5",Programme!$K$7:$K$94,0),2),"")&amp;IFERROR(INDEX(Programme!$K$7:$L$94,MATCH($K8&amp;".6",Programme!$K$7:$K$94,0),2),"")</f>
        <v xml:space="preserve">Outils de description d’un fonctionnement, d’une structure et d’un comportement. </v>
      </c>
      <c r="S8" s="1504"/>
      <c r="T8" s="1504"/>
      <c r="U8" s="1504"/>
      <c r="V8" s="1504"/>
      <c r="W8" s="1504"/>
      <c r="X8" s="1504"/>
      <c r="Y8" s="1512"/>
    </row>
    <row r="9" spans="1:25" ht="32.25" customHeight="1" x14ac:dyDescent="0.25">
      <c r="A9" s="313"/>
      <c r="B9" s="315"/>
      <c r="C9" s="315"/>
      <c r="D9" s="315"/>
      <c r="E9" s="315"/>
      <c r="F9" s="315"/>
      <c r="G9" s="315"/>
      <c r="H9" s="315"/>
      <c r="I9" s="315"/>
      <c r="J9" s="315"/>
      <c r="K9" s="310" t="str">
        <f t="array" aca="1" ref="K9" ca="1">IFERROR(INDEX(Programme!$B$3:$G$46,MATCH($A$8,Programme!$B$3:$B$46,0),SMALL(IF(INDIRECT("Programme!D"&amp;MATCH($A$8,Programme!$B$1:$B$46,0)):INDIRECT("Programme!G"&amp;MATCH($A$8,Programme!$B$1:$B$46,0))&lt;&gt;"",COLUMN(Programme!$D$3:$G$3)-1),ROW()-7)),"")</f>
        <v/>
      </c>
      <c r="L9" s="1506" t="str">
        <f ca="1">IFERROR(INDEX(Programme!$I$7:$J$94,MATCH($K9,Programme!$I$7:$I$94,0),2),"")</f>
        <v/>
      </c>
      <c r="M9" s="1506"/>
      <c r="N9" s="1506"/>
      <c r="O9" s="1506"/>
      <c r="P9" s="1506"/>
      <c r="Q9" s="1507"/>
      <c r="R9" s="1513" t="str">
        <f ca="1">IFERROR(INDEX(Programme!$K$7:$L$94,MATCH($K9&amp;".1",Programme!$K$7:$K$94,0),2),"")&amp;IFERROR(INDEX(Programme!$K$7:$L$94,MATCH($K9&amp;".2",Programme!$K$7:$K$94,0),2),"")&amp;IFERROR(INDEX(Programme!$K$7:$L$94,MATCH($K9&amp;".3",Programme!$K$7:$K$94,0),2),"")&amp;IFERROR(INDEX(Programme!$K$7:$L$94,MATCH($K9&amp;".4",Programme!$K$7:$K$94,0),2),"")&amp;IFERROR(INDEX(Programme!$K$7:$L$94,MATCH($K9&amp;".5",Programme!$K$7:$K$94,0),2),"")&amp;IFERROR(INDEX(Programme!$K$7:$L$94,MATCH($K9&amp;".6",Programme!$K$7:$K$94,0),2),"")</f>
        <v/>
      </c>
      <c r="S9" s="1506"/>
      <c r="T9" s="1506"/>
      <c r="U9" s="1506"/>
      <c r="V9" s="1506"/>
      <c r="W9" s="1506"/>
      <c r="X9" s="1506"/>
      <c r="Y9" s="1514"/>
    </row>
    <row r="10" spans="1:25" ht="32.25" customHeight="1" x14ac:dyDescent="0.25">
      <c r="A10" s="311" t="str">
        <f t="array" aca="1" ref="A10" ca="1">IFERROR(INDEX(Problématiques_compétences!$F$2:$AK$2,SMALL(IF(INDIRECT("Problématiques_compétences!F"&amp;MATCH($A$1,Problématiques_compétences!$D$1:$D$118,0)):INDIRECT("Problématiques_compétences!AK"&amp;MATCH($A$1,Problématiques_compétences!$D$1:$D$118,0))="x",COLUMN(Problématiques_compétences!$F$1:$AK$1)-5,""),ROW()-6)),"")</f>
        <v>CT 4.1</v>
      </c>
      <c r="B10" s="1508" t="str">
        <f ca="1">IFERROR(INDEX(Programme!$B$4:$C$46,MATCH(A10,Programme!$B$4:$B$46,0),2),"")</f>
        <v>► Décrire, en utilisant les outils et langages de descriptions adaptés, la structure et le comportement des objets.</v>
      </c>
      <c r="C10" s="1508"/>
      <c r="D10" s="1508"/>
      <c r="E10" s="1508"/>
      <c r="F10" s="1508"/>
      <c r="G10" s="1508"/>
      <c r="H10" s="1508"/>
      <c r="I10" s="1508"/>
      <c r="J10" s="1508"/>
      <c r="K10" s="306" t="str">
        <f t="array" aca="1" ref="K10" ca="1">IFERROR(INDEX(Programme!$B$3:$G$46,MATCH($A$10,Programme!$B$3:$B$46,0),SMALL(IF(INDIRECT("Programme!D"&amp;MATCH($A$10,Programme!$B$1:$B$46,0)):INDIRECT("Programme!G"&amp;MATCH($A$10,Programme!$B$1:$B$46,0))&lt;&gt;"",COLUMN(Programme!$D$3:$G$3)-1),ROW()-9)),"")</f>
        <v>OTSCIS.1.4</v>
      </c>
      <c r="L10" s="1504" t="str">
        <f ca="1">IFERROR(INDEX(Programme!$I$7:$J$94,MATCH($K10,Programme!$I$7:$I$94,0),2),"")</f>
        <v>Élaborer un document qui synthétise ces comparaisons et ces commentaires.</v>
      </c>
      <c r="M10" s="1504"/>
      <c r="N10" s="1504"/>
      <c r="O10" s="1504"/>
      <c r="P10" s="1504"/>
      <c r="Q10" s="1505"/>
      <c r="R10" s="1511" t="str">
        <f ca="1">IFERROR(INDEX(Programme!$K$7:$L$94,MATCH($K10&amp;".1",Programme!$K$7:$K$94,0),2),"")&amp;IFERROR(INDEX(Programme!$K$7:$L$94,MATCH($K10&amp;".2",Programme!$K$7:$K$94,0),2),"")&amp;IFERROR(INDEX(Programme!$K$7:$L$94,MATCH($K10&amp;".3",Programme!$K$7:$K$94,0),2),"")&amp;IFERROR(INDEX(Programme!$K$7:$L$94,MATCH($K10&amp;".4",Programme!$K$7:$K$94,0),2),"")&amp;IFERROR(INDEX(Programme!$K$7:$L$94,MATCH($K10&amp;".5",Programme!$K$7:$K$94,0),2),"")&amp;IFERROR(INDEX(Programme!$K$7:$L$94,MATCH($K10&amp;".6",Programme!$K$7:$K$94,0),2),"")</f>
        <v>Outils numériques de présentation. Charte graphique.</v>
      </c>
      <c r="S10" s="1504"/>
      <c r="T10" s="1504"/>
      <c r="U10" s="1504"/>
      <c r="V10" s="1504"/>
      <c r="W10" s="1504"/>
      <c r="X10" s="1504"/>
      <c r="Y10" s="1512"/>
    </row>
    <row r="11" spans="1:25" ht="32.25" customHeight="1" thickBot="1" x14ac:dyDescent="0.3">
      <c r="A11" s="311"/>
      <c r="B11" s="1508"/>
      <c r="C11" s="1508"/>
      <c r="D11" s="1508"/>
      <c r="E11" s="1508"/>
      <c r="F11" s="1508"/>
      <c r="G11" s="1508"/>
      <c r="H11" s="1508"/>
      <c r="I11" s="1508"/>
      <c r="J11" s="1508"/>
      <c r="K11" s="306" t="str">
        <f t="array" aca="1" ref="K11" ca="1">IFERROR(INDEX(Programme!$B$3:$G$46,MATCH($A$10,Programme!$B$3:$B$46,0),SMALL(IF(INDIRECT("Programme!D"&amp;MATCH($A$10,Programme!$B$1:$B$46,0)):INDIRECT("Programme!G"&amp;MATCH($A$10,Programme!$B$1:$B$46,0))&lt;&gt;"",COLUMN(Programme!$D$3:$G$3)-1),ROW()-9)),"")</f>
        <v>MSOST.1.5</v>
      </c>
      <c r="L11" s="1504" t="str">
        <f ca="1">IFERROR(INDEX(Programme!$I$7:$J$94,MATCH($K11,Programme!$I$7:$I$94,0),2),"")</f>
        <v>Décrire, en utilisant les outils et langages de descriptions adaptés, le fonctionnement, la structure et le comportement des objets.</v>
      </c>
      <c r="M11" s="1504"/>
      <c r="N11" s="1509"/>
      <c r="O11" s="1509"/>
      <c r="P11" s="1509"/>
      <c r="Q11" s="1510"/>
      <c r="R11" s="1511" t="str">
        <f ca="1">IFERROR(INDEX(Programme!$K$7:$L$94,MATCH($K11&amp;".1",Programme!$K$7:$K$94,0),2),"")&amp;IFERROR(INDEX(Programme!$K$7:$L$94,MATCH($K11&amp;".2",Programme!$K$7:$K$94,0),2),"")&amp;IFERROR(INDEX(Programme!$K$7:$L$94,MATCH($K11&amp;".3",Programme!$K$7:$K$94,0),2),"")&amp;IFERROR(INDEX(Programme!$K$7:$L$94,MATCH($K11&amp;".4",Programme!$K$7:$K$94,0),2),"")&amp;IFERROR(INDEX(Programme!$K$7:$L$94,MATCH($K11&amp;".5",Programme!$K$7:$K$94,0),2),"")&amp;IFERROR(INDEX(Programme!$K$7:$L$94,MATCH($K11&amp;".6",Programme!$K$7:$K$94,0),2),"")</f>
        <v>Outils de description d’un fonctionnement, d’une structure et d’un comportement.</v>
      </c>
      <c r="S11" s="1504"/>
      <c r="T11" s="1504"/>
      <c r="U11" s="1504"/>
      <c r="V11" s="1504"/>
      <c r="W11" s="1504"/>
      <c r="X11" s="1504"/>
      <c r="Y11" s="1512"/>
    </row>
    <row r="12" spans="1:25" ht="16.5" customHeight="1" x14ac:dyDescent="0.25">
      <c r="A12" s="993" t="s">
        <v>70</v>
      </c>
      <c r="B12" s="994"/>
      <c r="C12" s="994"/>
      <c r="D12" s="994"/>
      <c r="E12" s="994"/>
      <c r="F12" s="994"/>
      <c r="G12" s="994"/>
      <c r="H12" s="994"/>
      <c r="I12" s="994"/>
      <c r="J12" s="994"/>
      <c r="K12" s="995"/>
      <c r="L12" s="996"/>
      <c r="M12" s="997"/>
      <c r="N12" s="998" t="s">
        <v>72</v>
      </c>
      <c r="O12" s="999"/>
      <c r="P12" s="999"/>
      <c r="Q12" s="999"/>
      <c r="R12" s="999"/>
      <c r="S12" s="999"/>
      <c r="T12" s="999"/>
      <c r="U12" s="999"/>
      <c r="V12" s="999"/>
      <c r="W12" s="999"/>
      <c r="X12" s="999"/>
      <c r="Y12" s="1000"/>
    </row>
    <row r="13" spans="1:25" ht="30.75" customHeight="1" x14ac:dyDescent="0.25">
      <c r="A13" s="1531" t="s">
        <v>686</v>
      </c>
      <c r="B13" s="1532"/>
      <c r="C13" s="1532"/>
      <c r="D13" s="1532"/>
      <c r="E13" s="1532"/>
      <c r="F13" s="1532"/>
      <c r="G13" s="1532"/>
      <c r="H13" s="1532"/>
      <c r="I13" s="1532"/>
      <c r="J13" s="1532"/>
      <c r="K13" s="1532"/>
      <c r="L13" s="1532"/>
      <c r="M13" s="1533"/>
      <c r="N13" s="1525" t="s">
        <v>687</v>
      </c>
      <c r="O13" s="1526"/>
      <c r="P13" s="1526"/>
      <c r="Q13" s="1526"/>
      <c r="R13" s="1526"/>
      <c r="S13" s="1526"/>
      <c r="T13" s="1526"/>
      <c r="U13" s="1526"/>
      <c r="V13" s="1526"/>
      <c r="W13" s="1526"/>
      <c r="X13" s="1526"/>
      <c r="Y13" s="1527"/>
    </row>
    <row r="14" spans="1:25" ht="30.75" customHeight="1" x14ac:dyDescent="0.25">
      <c r="A14" s="1534"/>
      <c r="B14" s="1535"/>
      <c r="C14" s="1535"/>
      <c r="D14" s="1535"/>
      <c r="E14" s="1535"/>
      <c r="F14" s="1535"/>
      <c r="G14" s="1535"/>
      <c r="H14" s="1535"/>
      <c r="I14" s="1535"/>
      <c r="J14" s="1535"/>
      <c r="K14" s="1535"/>
      <c r="L14" s="1535"/>
      <c r="M14" s="1536"/>
      <c r="N14" s="1538"/>
      <c r="O14" s="1539"/>
      <c r="P14" s="1539"/>
      <c r="Q14" s="1539"/>
      <c r="R14" s="1539"/>
      <c r="S14" s="1539"/>
      <c r="T14" s="1539"/>
      <c r="U14" s="1539"/>
      <c r="V14" s="1539"/>
      <c r="W14" s="1539"/>
      <c r="X14" s="1539"/>
      <c r="Y14" s="1540"/>
    </row>
    <row r="15" spans="1:25" ht="16.5" customHeight="1" x14ac:dyDescent="0.25">
      <c r="A15" s="1001" t="s">
        <v>382</v>
      </c>
      <c r="B15" s="1002"/>
      <c r="C15" s="1003"/>
      <c r="D15" s="1003"/>
      <c r="E15" s="1003"/>
      <c r="F15" s="1003"/>
      <c r="G15" s="1003"/>
      <c r="H15" s="1003"/>
      <c r="I15" s="1003"/>
      <c r="J15" s="1003"/>
      <c r="K15" s="1004"/>
      <c r="L15" s="1005"/>
      <c r="M15" s="1006"/>
      <c r="N15" s="1007" t="s">
        <v>383</v>
      </c>
      <c r="O15" s="1008"/>
      <c r="P15" s="1008"/>
      <c r="Q15" s="1008"/>
      <c r="R15" s="1008"/>
      <c r="S15" s="1008"/>
      <c r="T15" s="1008"/>
      <c r="U15" s="1008"/>
      <c r="V15" s="1008"/>
      <c r="W15" s="1008"/>
      <c r="X15" s="1008"/>
      <c r="Y15" s="1009"/>
    </row>
    <row r="16" spans="1:25" ht="30" customHeight="1" x14ac:dyDescent="0.25">
      <c r="A16" s="1525" t="s">
        <v>688</v>
      </c>
      <c r="B16" s="1526"/>
      <c r="C16" s="1526"/>
      <c r="D16" s="1526"/>
      <c r="E16" s="1526"/>
      <c r="F16" s="1526"/>
      <c r="G16" s="1526"/>
      <c r="H16" s="1526"/>
      <c r="I16" s="1526"/>
      <c r="J16" s="1526"/>
      <c r="K16" s="1526"/>
      <c r="L16" s="1526"/>
      <c r="M16" s="1527"/>
      <c r="N16" s="1525" t="s">
        <v>689</v>
      </c>
      <c r="O16" s="1526"/>
      <c r="P16" s="1526"/>
      <c r="Q16" s="1526"/>
      <c r="R16" s="1526"/>
      <c r="S16" s="1526"/>
      <c r="T16" s="1526"/>
      <c r="U16" s="1526"/>
      <c r="V16" s="1526"/>
      <c r="W16" s="1526"/>
      <c r="X16" s="1526"/>
      <c r="Y16" s="1527"/>
    </row>
    <row r="17" spans="1:25" ht="30" customHeight="1" thickBot="1" x14ac:dyDescent="0.3">
      <c r="A17" s="1528"/>
      <c r="B17" s="1529"/>
      <c r="C17" s="1529"/>
      <c r="D17" s="1529"/>
      <c r="E17" s="1529"/>
      <c r="F17" s="1529"/>
      <c r="G17" s="1529"/>
      <c r="H17" s="1529"/>
      <c r="I17" s="1529"/>
      <c r="J17" s="1529"/>
      <c r="K17" s="1529"/>
      <c r="L17" s="1529"/>
      <c r="M17" s="1530"/>
      <c r="N17" s="1528"/>
      <c r="O17" s="1529"/>
      <c r="P17" s="1529"/>
      <c r="Q17" s="1529"/>
      <c r="R17" s="1529"/>
      <c r="S17" s="1529"/>
      <c r="T17" s="1529"/>
      <c r="U17" s="1529"/>
      <c r="V17" s="1529"/>
      <c r="W17" s="1529"/>
      <c r="X17" s="1529"/>
      <c r="Y17" s="1530"/>
    </row>
    <row r="18" spans="1:25" ht="16.5" customHeight="1" x14ac:dyDescent="0.25">
      <c r="A18" s="1010" t="s">
        <v>73</v>
      </c>
      <c r="B18" s="999"/>
      <c r="C18" s="999"/>
      <c r="D18" s="999"/>
      <c r="E18" s="999"/>
      <c r="F18" s="999" t="s">
        <v>690</v>
      </c>
      <c r="G18" s="999" t="s">
        <v>662</v>
      </c>
      <c r="H18" s="999" t="s">
        <v>663</v>
      </c>
      <c r="I18" s="999"/>
      <c r="J18" s="999"/>
      <c r="K18" s="998"/>
      <c r="L18" s="996"/>
      <c r="M18" s="1011"/>
      <c r="N18" s="1520" t="s">
        <v>388</v>
      </c>
      <c r="O18" s="1521"/>
      <c r="P18" s="1521"/>
      <c r="Q18" s="1521"/>
      <c r="R18" s="1541" t="s">
        <v>691</v>
      </c>
      <c r="S18" s="1541"/>
      <c r="T18" s="1541"/>
      <c r="U18" s="1541"/>
      <c r="V18" s="1541"/>
      <c r="W18" s="1541"/>
      <c r="X18" s="1541"/>
      <c r="Y18" s="1542"/>
    </row>
    <row r="19" spans="1:25" ht="24.75" customHeight="1" thickBot="1" x14ac:dyDescent="0.3">
      <c r="A19" s="1017" t="s">
        <v>473</v>
      </c>
      <c r="B19" s="1012"/>
      <c r="C19" s="1545" t="s">
        <v>692</v>
      </c>
      <c r="D19" s="1545"/>
      <c r="E19" s="1545"/>
      <c r="F19" s="1545"/>
      <c r="G19" s="1545"/>
      <c r="H19" s="1545"/>
      <c r="I19" s="1545"/>
      <c r="J19" s="1545"/>
      <c r="K19" s="1545"/>
      <c r="L19" s="1545"/>
      <c r="M19" s="1546"/>
      <c r="N19" s="1522"/>
      <c r="O19" s="1523"/>
      <c r="P19" s="1523"/>
      <c r="Q19" s="1523"/>
      <c r="R19" s="1529" t="s">
        <v>693</v>
      </c>
      <c r="S19" s="1529"/>
      <c r="T19" s="1529"/>
      <c r="U19" s="1529"/>
      <c r="V19" s="1518"/>
      <c r="W19" s="1518"/>
      <c r="X19" s="1518"/>
      <c r="Y19" s="1519"/>
    </row>
    <row r="20" spans="1:25" x14ac:dyDescent="0.25">
      <c r="A20" s="1013"/>
      <c r="B20" s="1008"/>
      <c r="C20" s="1008"/>
      <c r="D20" s="1008"/>
      <c r="E20" s="1008"/>
      <c r="F20" s="1008"/>
      <c r="G20" s="1008"/>
      <c r="H20" s="1004"/>
      <c r="I20" s="1004"/>
      <c r="J20" s="1004"/>
      <c r="K20" s="1014"/>
      <c r="L20" s="1014"/>
      <c r="M20" s="1014"/>
      <c r="N20" s="1014"/>
      <c r="O20" s="1015"/>
      <c r="P20" s="1015"/>
      <c r="Q20" s="1015"/>
      <c r="R20" s="1015"/>
      <c r="S20" s="1015"/>
      <c r="T20" s="1015"/>
      <c r="U20" s="1015"/>
      <c r="V20" s="1015"/>
      <c r="W20" s="1015"/>
      <c r="X20" s="1015"/>
      <c r="Y20" s="1015"/>
    </row>
    <row r="21" spans="1:25" ht="15.75" x14ac:dyDescent="0.25">
      <c r="A21" s="1537" t="s">
        <v>74</v>
      </c>
      <c r="B21" s="1537"/>
      <c r="C21" s="1537"/>
      <c r="D21" s="1537"/>
      <c r="E21" s="1537"/>
      <c r="F21" s="1537"/>
      <c r="G21" s="1537"/>
      <c r="H21" s="1537"/>
      <c r="I21" s="1537"/>
      <c r="J21" s="1537"/>
      <c r="K21" s="1537"/>
      <c r="L21" s="1537"/>
      <c r="M21" s="1537"/>
      <c r="N21" s="1537"/>
      <c r="O21" s="1537"/>
      <c r="P21" s="1537"/>
      <c r="Q21" s="1537"/>
      <c r="R21" s="1537"/>
      <c r="S21" s="1537"/>
      <c r="T21" s="1537"/>
      <c r="U21" s="1537"/>
      <c r="V21" s="1537"/>
      <c r="W21" s="1537"/>
      <c r="X21" s="1537"/>
      <c r="Y21" s="1537"/>
    </row>
    <row r="22" spans="1:25" x14ac:dyDescent="0.25">
      <c r="A22" s="1016"/>
      <c r="B22" s="992"/>
      <c r="C22" s="1517" t="s">
        <v>75</v>
      </c>
      <c r="D22" s="1515"/>
      <c r="E22" s="1515"/>
      <c r="F22" s="1515"/>
      <c r="G22" s="1515"/>
      <c r="H22" s="1515"/>
      <c r="I22" s="1515"/>
      <c r="J22" s="1515"/>
      <c r="K22" s="1516"/>
      <c r="L22" s="1515" t="s">
        <v>76</v>
      </c>
      <c r="M22" s="1515"/>
      <c r="N22" s="1515"/>
      <c r="O22" s="1515"/>
      <c r="P22" s="1515"/>
      <c r="Q22" s="1515"/>
      <c r="R22" s="1516"/>
      <c r="S22" s="1584" t="s">
        <v>77</v>
      </c>
      <c r="T22" s="1585"/>
      <c r="U22" s="1585"/>
      <c r="V22" s="1585"/>
      <c r="W22" s="1585"/>
      <c r="X22" s="1585"/>
      <c r="Y22" s="1586"/>
    </row>
    <row r="23" spans="1:25" ht="33.75" customHeight="1" x14ac:dyDescent="0.25">
      <c r="A23" s="1497" t="s">
        <v>78</v>
      </c>
      <c r="B23" s="1524"/>
      <c r="C23" s="1583" t="s">
        <v>1074</v>
      </c>
      <c r="D23" s="1583"/>
      <c r="E23" s="1583"/>
      <c r="F23" s="1583"/>
      <c r="G23" s="1583"/>
      <c r="H23" s="1583"/>
      <c r="I23" s="1583"/>
      <c r="J23" s="1583"/>
      <c r="K23" s="1583"/>
      <c r="L23" s="1576" t="s">
        <v>694</v>
      </c>
      <c r="M23" s="1576"/>
      <c r="N23" s="1576"/>
      <c r="O23" s="1576"/>
      <c r="P23" s="1576"/>
      <c r="Q23" s="1576"/>
      <c r="R23" s="1577"/>
      <c r="S23" s="1576"/>
      <c r="T23" s="1576"/>
      <c r="U23" s="1576"/>
      <c r="V23" s="1576"/>
      <c r="W23" s="1576"/>
      <c r="X23" s="1576"/>
      <c r="Y23" s="1576"/>
    </row>
    <row r="24" spans="1:25" ht="45" customHeight="1" x14ac:dyDescent="0.25">
      <c r="A24" s="1495" t="s">
        <v>79</v>
      </c>
      <c r="B24" s="1582"/>
      <c r="C24" s="1581" t="s">
        <v>695</v>
      </c>
      <c r="D24" s="1581"/>
      <c r="E24" s="1581"/>
      <c r="F24" s="1581"/>
      <c r="G24" s="1581"/>
      <c r="H24" s="1581"/>
      <c r="I24" s="1581"/>
      <c r="J24" s="1581"/>
      <c r="K24" s="1581"/>
      <c r="L24" s="1576" t="s">
        <v>696</v>
      </c>
      <c r="M24" s="1576"/>
      <c r="N24" s="1576"/>
      <c r="O24" s="1576"/>
      <c r="P24" s="1576"/>
      <c r="Q24" s="1576"/>
      <c r="R24" s="1577"/>
      <c r="S24" s="1576"/>
      <c r="T24" s="1576"/>
      <c r="U24" s="1576"/>
      <c r="V24" s="1576"/>
      <c r="W24" s="1576"/>
      <c r="X24" s="1576"/>
      <c r="Y24" s="1576"/>
    </row>
    <row r="25" spans="1:25" ht="45" customHeight="1" x14ac:dyDescent="0.25">
      <c r="A25" s="1497" t="s">
        <v>81</v>
      </c>
      <c r="B25" s="1524"/>
      <c r="C25" s="1577" t="s">
        <v>583</v>
      </c>
      <c r="D25" s="1580"/>
      <c r="E25" s="1580"/>
      <c r="F25" s="1580"/>
      <c r="G25" s="1580"/>
      <c r="H25" s="1580"/>
      <c r="I25" s="1580"/>
      <c r="J25" s="1580"/>
      <c r="K25" s="1580"/>
      <c r="L25" s="1576" t="s">
        <v>583</v>
      </c>
      <c r="M25" s="1576"/>
      <c r="N25" s="1576"/>
      <c r="O25" s="1576"/>
      <c r="P25" s="1576"/>
      <c r="Q25" s="1576"/>
      <c r="R25" s="1576"/>
      <c r="S25" s="1576"/>
      <c r="T25" s="1576"/>
      <c r="U25" s="1576"/>
      <c r="V25" s="1576"/>
      <c r="W25" s="1576"/>
      <c r="X25" s="1576"/>
      <c r="Y25" s="1576"/>
    </row>
    <row r="26" spans="1:25" ht="45" customHeight="1" x14ac:dyDescent="0.25">
      <c r="A26" s="1497" t="s">
        <v>80</v>
      </c>
      <c r="B26" s="1498"/>
      <c r="C26" s="1578" t="s">
        <v>697</v>
      </c>
      <c r="D26" s="1579"/>
      <c r="E26" s="1579"/>
      <c r="F26" s="1579"/>
      <c r="G26" s="1579"/>
      <c r="H26" s="1579"/>
      <c r="I26" s="1579"/>
      <c r="J26" s="1579"/>
      <c r="K26" s="1579"/>
      <c r="L26" s="1577" t="s">
        <v>698</v>
      </c>
      <c r="M26" s="1580"/>
      <c r="N26" s="1580"/>
      <c r="O26" s="1580"/>
      <c r="P26" s="1580"/>
      <c r="Q26" s="1580"/>
      <c r="R26" s="1580"/>
      <c r="S26" s="1576"/>
      <c r="T26" s="1576"/>
      <c r="U26" s="1576"/>
      <c r="V26" s="1576"/>
      <c r="W26" s="1576"/>
      <c r="X26" s="1576"/>
      <c r="Y26" s="1576"/>
    </row>
    <row r="27" spans="1:25" ht="45" customHeight="1" x14ac:dyDescent="0.25">
      <c r="A27" s="1495" t="s">
        <v>341</v>
      </c>
      <c r="B27" s="1496"/>
      <c r="C27" s="1576" t="s">
        <v>699</v>
      </c>
      <c r="D27" s="1576"/>
      <c r="E27" s="1576"/>
      <c r="F27" s="1576"/>
      <c r="G27" s="1576"/>
      <c r="H27" s="1576"/>
      <c r="I27" s="1576"/>
      <c r="J27" s="1576"/>
      <c r="K27" s="1576"/>
      <c r="L27" s="1576"/>
      <c r="M27" s="1576"/>
      <c r="N27" s="1576"/>
      <c r="O27" s="1576"/>
      <c r="P27" s="1576"/>
      <c r="Q27" s="1576"/>
      <c r="R27" s="1577"/>
      <c r="S27" s="1576"/>
      <c r="T27" s="1576"/>
      <c r="U27" s="1576"/>
      <c r="V27" s="1576"/>
      <c r="W27" s="1576"/>
      <c r="X27" s="1576"/>
      <c r="Y27" s="1576"/>
    </row>
    <row r="30" spans="1:25" x14ac:dyDescent="0.25">
      <c r="D30" s="4"/>
    </row>
    <row r="32" spans="1:25" x14ac:dyDescent="0.25">
      <c r="I32" s="12"/>
      <c r="J32" s="12"/>
      <c r="K32" s="12"/>
    </row>
    <row r="33" spans="9:11" ht="15.75" x14ac:dyDescent="0.25">
      <c r="I33" s="13"/>
      <c r="J33" s="14"/>
      <c r="K33" s="5"/>
    </row>
    <row r="34" spans="9:11" x14ac:dyDescent="0.25">
      <c r="I34" s="12"/>
      <c r="J34" s="5"/>
    </row>
    <row r="35" spans="9:11" x14ac:dyDescent="0.25">
      <c r="I35" s="12"/>
    </row>
  </sheetData>
  <mergeCells count="56">
    <mergeCell ref="C23:K23"/>
    <mergeCell ref="L23:R23"/>
    <mergeCell ref="A21:Y21"/>
    <mergeCell ref="C22:K22"/>
    <mergeCell ref="L22:R22"/>
    <mergeCell ref="S22:Y22"/>
    <mergeCell ref="A23:B23"/>
    <mergeCell ref="S23:Y23"/>
    <mergeCell ref="C24:K24"/>
    <mergeCell ref="L24:R24"/>
    <mergeCell ref="A24:B24"/>
    <mergeCell ref="S24:Y24"/>
    <mergeCell ref="L5:Q5"/>
    <mergeCell ref="R5:Y5"/>
    <mergeCell ref="B11:J11"/>
    <mergeCell ref="L11:Q11"/>
    <mergeCell ref="R11:Y11"/>
    <mergeCell ref="B6:J6"/>
    <mergeCell ref="L6:Q6"/>
    <mergeCell ref="R6:Y6"/>
    <mergeCell ref="L7:Q7"/>
    <mergeCell ref="R7:Y7"/>
    <mergeCell ref="B8:J8"/>
    <mergeCell ref="L8:Q8"/>
    <mergeCell ref="A1:A2"/>
    <mergeCell ref="B2:M2"/>
    <mergeCell ref="B4:J4"/>
    <mergeCell ref="L4:Q4"/>
    <mergeCell ref="R4:Y4"/>
    <mergeCell ref="R8:Y8"/>
    <mergeCell ref="L9:Q9"/>
    <mergeCell ref="R9:Y9"/>
    <mergeCell ref="B10:J10"/>
    <mergeCell ref="L10:Q10"/>
    <mergeCell ref="R10:Y10"/>
    <mergeCell ref="A13:M14"/>
    <mergeCell ref="N13:Y14"/>
    <mergeCell ref="A16:M17"/>
    <mergeCell ref="N16:Y17"/>
    <mergeCell ref="N18:Q19"/>
    <mergeCell ref="R18:U18"/>
    <mergeCell ref="V18:Y18"/>
    <mergeCell ref="C19:M19"/>
    <mergeCell ref="R19:U19"/>
    <mergeCell ref="V19:Y19"/>
    <mergeCell ref="S25:Y25"/>
    <mergeCell ref="A26:B26"/>
    <mergeCell ref="S26:Y26"/>
    <mergeCell ref="A27:B27"/>
    <mergeCell ref="C27:R27"/>
    <mergeCell ref="S27:Y27"/>
    <mergeCell ref="C26:K26"/>
    <mergeCell ref="L26:R26"/>
    <mergeCell ref="A25:B25"/>
    <mergeCell ref="C25:K25"/>
    <mergeCell ref="L25:R25"/>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Y35"/>
  <sheetViews>
    <sheetView topLeftCell="A13" zoomScale="85" zoomScaleNormal="85" workbookViewId="0">
      <selection activeCell="L24" sqref="L24:R24"/>
    </sheetView>
  </sheetViews>
  <sheetFormatPr baseColWidth="10" defaultRowHeight="15" x14ac:dyDescent="0.25"/>
  <cols>
    <col min="1" max="1" width="7.28515625" style="284" customWidth="1"/>
    <col min="2" max="10" width="6.5703125" style="284" customWidth="1"/>
    <col min="11" max="11" width="9.140625" style="284" customWidth="1"/>
    <col min="12" max="17" width="8.28515625" style="284" customWidth="1"/>
    <col min="18" max="25" width="8.5703125" style="284" customWidth="1"/>
    <col min="26" max="31" width="4.7109375" style="284" customWidth="1"/>
    <col min="32" max="16384" width="11.42578125" style="284"/>
  </cols>
  <sheetData>
    <row r="1" spans="1:25" ht="18" customHeight="1" x14ac:dyDescent="0.25">
      <c r="A1" s="1499" t="s">
        <v>541</v>
      </c>
      <c r="B1" s="291" t="s">
        <v>42</v>
      </c>
      <c r="C1" s="292"/>
      <c r="D1" s="292"/>
      <c r="E1" s="292"/>
      <c r="F1" s="292"/>
      <c r="G1" s="292"/>
      <c r="H1" s="292"/>
      <c r="I1" s="292"/>
      <c r="J1" s="292"/>
      <c r="K1" s="292"/>
      <c r="L1" s="292"/>
      <c r="M1" s="293"/>
      <c r="N1" s="299" t="s">
        <v>381</v>
      </c>
      <c r="O1" s="294"/>
      <c r="P1" s="294"/>
      <c r="Q1" s="294"/>
      <c r="R1" s="294"/>
      <c r="S1" s="294"/>
      <c r="T1" s="294"/>
      <c r="U1" s="294"/>
      <c r="V1" s="294"/>
      <c r="W1" s="294"/>
      <c r="X1" s="294"/>
      <c r="Y1" s="295"/>
    </row>
    <row r="2" spans="1:25" ht="20.25" customHeight="1" thickBot="1" x14ac:dyDescent="0.3">
      <c r="A2" s="1500"/>
      <c r="B2" s="1501" t="str">
        <f>INDEX(Problématiques_compétences!$A$3:$D$118,QUOTIENT(MATCH(A1,Problématiques_compétences!$D$3:$D$118,0),8)*8+2,1)</f>
        <v>10) Préserver la santé et aider l'homme</v>
      </c>
      <c r="C2" s="1502"/>
      <c r="D2" s="1502"/>
      <c r="E2" s="1502"/>
      <c r="F2" s="1502"/>
      <c r="G2" s="1502"/>
      <c r="H2" s="1502"/>
      <c r="I2" s="1502"/>
      <c r="J2" s="1502"/>
      <c r="K2" s="1502"/>
      <c r="L2" s="1502"/>
      <c r="M2" s="1503"/>
      <c r="N2" s="296" t="str">
        <f>INDEX(Problématiques_compétences!$B$3:$D$118,MATCH(A1,Problématiques_compétences!$D$3:$D$118,0),1)</f>
        <v>comment la technologie nous informe sur notre santé ?</v>
      </c>
      <c r="O2" s="297"/>
      <c r="P2" s="297"/>
      <c r="Q2" s="297"/>
      <c r="R2" s="297"/>
      <c r="S2" s="297"/>
      <c r="T2" s="297"/>
      <c r="U2" s="297"/>
      <c r="V2" s="297"/>
      <c r="W2" s="297"/>
      <c r="X2" s="297"/>
      <c r="Y2" s="298"/>
    </row>
    <row r="3" spans="1:25" ht="15.75" customHeight="1" x14ac:dyDescent="0.25">
      <c r="A3" s="291" t="s">
        <v>55</v>
      </c>
      <c r="B3" s="300"/>
      <c r="C3" s="300"/>
      <c r="D3" s="300"/>
      <c r="E3" s="301"/>
      <c r="F3" s="300"/>
      <c r="G3" s="300"/>
      <c r="H3" s="301"/>
      <c r="I3" s="300"/>
      <c r="J3" s="300"/>
      <c r="K3" s="302" t="s">
        <v>71</v>
      </c>
      <c r="L3" s="303"/>
      <c r="M3" s="303"/>
      <c r="N3" s="303"/>
      <c r="O3" s="300"/>
      <c r="P3" s="300"/>
      <c r="Q3" s="300"/>
      <c r="R3" s="304" t="s">
        <v>350</v>
      </c>
      <c r="S3" s="300"/>
      <c r="T3" s="300"/>
      <c r="U3" s="300"/>
      <c r="V3" s="300"/>
      <c r="W3" s="300"/>
      <c r="X3" s="300"/>
      <c r="Y3" s="305"/>
    </row>
    <row r="4" spans="1:25" ht="32.25" customHeight="1" x14ac:dyDescent="0.25">
      <c r="A4" s="311" t="str">
        <f t="array" aca="1" ref="A4" ca="1">IFERROR(INDEX(Problématiques_compétences!$F$2:$AK$2,SMALL(IF(INDIRECT("Problématiques_compétences!F"&amp;MATCH($A$1,Problématiques_compétences!$D$1:$D$118,0)):INDIRECT("Problématiques_compétences!AK"&amp;MATCH($A$1,Problématiques_compétences!$D$1:$D$118,0))="x",COLUMN(Problématiques_compétences!$F$1:$AK$1)-5,""),ROW()-3)),"")</f>
        <v>CT 3.1</v>
      </c>
      <c r="B4" s="1508" t="str">
        <f ca="1">INDEX(Programme!$B$4:$C$46,MATCH(A4,Programme!$B$4:$B$46,0),2)</f>
        <v>► Exprimer sa pensée à l’aide d’outils de description adaptés : croquis, schémas, graphes, diagrammes, tableaux (représentations non normées).</v>
      </c>
      <c r="C4" s="1508"/>
      <c r="D4" s="1508"/>
      <c r="E4" s="1508"/>
      <c r="F4" s="1508"/>
      <c r="G4" s="1508"/>
      <c r="H4" s="1508"/>
      <c r="I4" s="1508"/>
      <c r="J4" s="1508"/>
      <c r="K4" s="306" t="str">
        <f t="array" aca="1" ref="K4" ca="1">INDEX(Programme!$B$3:$G$46,MATCH($A$4,Programme!$B$3:$B$46,0),SMALL(IF(INDIRECT("Programme!D"&amp;MATCH($A$4,Programme!$B$1:$B$46,0)):INDIRECT("Programme!G"&amp;MATCH($A$4,Programme!$B$1:$B$46,0))&lt;&gt;"",COLUMN(Programme!$D$3:$G$3)-1),ROW()-3))</f>
        <v>OTSCIS.2.1</v>
      </c>
      <c r="L4" s="1504" t="str">
        <f ca="1">IFERROR(INDEX(Programme!$I$7:$J$94,MATCH($K4,Programme!$I$7:$I$94,0),2),"")</f>
        <v xml:space="preserve">Exprimer sa pensée à l’aide d’outils de description adaptés : croquis, schémas, graphes, diagrammes, tableaux. </v>
      </c>
      <c r="M4" s="1504"/>
      <c r="N4" s="1504"/>
      <c r="O4" s="1504"/>
      <c r="P4" s="1504"/>
      <c r="Q4" s="1505"/>
      <c r="R4" s="1511" t="str">
        <f ca="1">IFERROR(INDEX(Programme!$K$7:$L$94,MATCH($K4&amp;".1",Programme!$K$7:$K$94,0),2),"")&amp;IFERROR(INDEX(Programme!$K$7:$L$94,MATCH($K4&amp;".2",Programme!$K$7:$K$94,0),2),"")&amp;IFERROR(INDEX(Programme!$K$7:$L$94,MATCH($K4&amp;".3",Programme!$K$7:$K$94,0),2),"")&amp;IFERROR(INDEX(Programme!$K$7:$L$94,MATCH($K4&amp;".4",Programme!$K$7:$K$94,0),2),"")&amp;IFERROR(INDEX(Programme!$K$7:$L$94,MATCH($K4&amp;".5",Programme!$K$7:$K$94,0),2),"")&amp;IFERROR(INDEX(Programme!$K$7:$L$94,MATCH($K4&amp;".6",Programme!$K$7:$K$94,0),2),"")</f>
        <v>Croquis à main levée. Différents schémas. Carte heuristique. Notion d’algorithme.</v>
      </c>
      <c r="S4" s="1504"/>
      <c r="T4" s="1504"/>
      <c r="U4" s="1504"/>
      <c r="V4" s="1504"/>
      <c r="W4" s="1504"/>
      <c r="X4" s="1504"/>
      <c r="Y4" s="1512"/>
    </row>
    <row r="5" spans="1:25" ht="32.25" customHeight="1" x14ac:dyDescent="0.25">
      <c r="A5" s="307"/>
      <c r="B5" s="308"/>
      <c r="C5" s="308"/>
      <c r="D5" s="308"/>
      <c r="E5" s="309"/>
      <c r="F5" s="309"/>
      <c r="G5" s="309"/>
      <c r="H5" s="309"/>
      <c r="I5" s="309"/>
      <c r="J5" s="309"/>
      <c r="K5" s="310" t="str">
        <f t="array" aca="1" ref="K5" ca="1">IFERROR(INDEX(Programme!$B$3:$G$46,MATCH($A$4,Programme!$B$3:$B$46,0),SMALL(IF(INDIRECT("Programme!D"&amp;MATCH($A$4,Programme!$B$1:$B$46,0)):INDIRECT("Programme!G"&amp;MATCH($A$4,Programme!$B$1:$B$46,0))&lt;&gt;"",COLUMN(Programme!$D$3:$G$3)-1),ROW()-3)),"")</f>
        <v/>
      </c>
      <c r="L5" s="1506" t="str">
        <f ca="1">IFERROR(INDEX(Programme!$I$7:$J$94,MATCH($K5,Programme!$I$7:$I$94,0),2),"")</f>
        <v/>
      </c>
      <c r="M5" s="1506"/>
      <c r="N5" s="1506"/>
      <c r="O5" s="1506"/>
      <c r="P5" s="1506"/>
      <c r="Q5" s="1507"/>
      <c r="R5" s="1513" t="str">
        <f ca="1">IFERROR(INDEX(Programme!$K$7:$L$94,MATCH($K5&amp;".1",Programme!$K$7:$K$94,0),2),"")&amp;IFERROR(INDEX(Programme!$K$7:$L$94,MATCH($K5&amp;".2",Programme!$K$7:$K$94,0),2),"")&amp;IFERROR(INDEX(Programme!$K$7:$L$94,MATCH($K5&amp;".3",Programme!$K$7:$K$94,0),2),"")&amp;IFERROR(INDEX(Programme!$K$7:$L$94,MATCH($K5&amp;".4",Programme!$K$7:$K$94,0),2),"")&amp;IFERROR(INDEX(Programme!$K$7:$L$94,MATCH($K5&amp;".5",Programme!$K$7:$K$94,0),2),"")&amp;IFERROR(INDEX(Programme!$K$7:$L$94,MATCH($K5&amp;".6",Programme!$K$7:$K$94,0),2),"")</f>
        <v/>
      </c>
      <c r="S5" s="1506"/>
      <c r="T5" s="1506"/>
      <c r="U5" s="1506"/>
      <c r="V5" s="1506"/>
      <c r="W5" s="1506"/>
      <c r="X5" s="1506"/>
      <c r="Y5" s="1514"/>
    </row>
    <row r="6" spans="1:25" ht="32.25" customHeight="1" x14ac:dyDescent="0.25">
      <c r="A6" s="311" t="str">
        <f t="array" aca="1" ref="A6" ca="1">IFERROR(INDEX(Problématiques_compétences!$F$2:$AK$2,SMALL(IF(INDIRECT("Problématiques_compétences!F"&amp;MATCH($A$1,Problématiques_compétences!$D$1:$D$118,0)):INDIRECT("Problématiques_compétences!AK"&amp;MATCH($A$1,Problématiques_compétences!$D$1:$D$118,0))="x",COLUMN(Problématiques_compétences!$F$1:$AK$1)-5,""),ROW()-4)),"")</f>
        <v>CT 6.1</v>
      </c>
      <c r="B6" s="1508" t="str">
        <f ca="1">IFERROR(INDEX(Programme!$B$4:$C$46,MATCH(A6,Programme!$B$4:$B$46,0),2),"")</f>
        <v>► Développer les bonnes pratiques de l’usage des objets communicants.</v>
      </c>
      <c r="C6" s="1508"/>
      <c r="D6" s="1508"/>
      <c r="E6" s="1508"/>
      <c r="F6" s="1508"/>
      <c r="G6" s="1508"/>
      <c r="H6" s="1508"/>
      <c r="I6" s="1508"/>
      <c r="J6" s="1508"/>
      <c r="K6" s="306" t="str">
        <f t="array" aca="1" ref="K6" ca="1">IFERROR(INDEX(Programme!$B$3:$G$46,MATCH($A$6,Programme!$B$3:$B$46,0),SMALL(IF(INDIRECT("Programme!D"&amp;MATCH($A$6,Programme!$B$1:$B$46,0)):INDIRECT("Programme!G"&amp;MATCH($A$6,Programme!$B$1:$B$46,0))&lt;&gt;"",COLUMN(Programme!$D$3:$G$3)-1),ROW()-5)),"")</f>
        <v>OTSCIS.1.3</v>
      </c>
      <c r="L6" s="1504" t="str">
        <f ca="1">IFERROR(INDEX(Programme!$I$7:$J$94,MATCH($K6,Programme!$I$7:$I$94,0),2),"")</f>
        <v>Comparer et commenter les évolutions des objets en articulant différents points de vue : fonctionnel, structurel, environnemental, technique, scientifique, social, historique, économique.</v>
      </c>
      <c r="M6" s="1504"/>
      <c r="N6" s="1504"/>
      <c r="O6" s="1504"/>
      <c r="P6" s="1504"/>
      <c r="Q6" s="1505"/>
      <c r="R6" s="1511" t="str">
        <f ca="1">IFERROR(INDEX(Programme!$K$7:$L$94,MATCH($K6&amp;".1",Programme!$K$7:$K$94,0),2),"")&amp;IFERROR(INDEX(Programme!$K$7:$L$94,MATCH($K6&amp;".2",Programme!$K$7:$K$94,0),2),"")&amp;IFERROR(INDEX(Programme!$K$7:$L$94,MATCH($K6&amp;".3",Programme!$K$7:$K$94,0),2),"")&amp;IFERROR(INDEX(Programme!$K$7:$L$94,MATCH($K6&amp;".4",Programme!$K$7:$K$94,0),2),"")&amp;IFERROR(INDEX(Programme!$K$7:$L$94,MATCH($K6&amp;".5",Programme!$K$7:$K$94,0),2),"")&amp;IFERROR(INDEX(Programme!$K$7:$L$94,MATCH($K6&amp;".6",Programme!$K$7:$K$94,0),2),"")</f>
        <v/>
      </c>
      <c r="S6" s="1504"/>
      <c r="T6" s="1504"/>
      <c r="U6" s="1504"/>
      <c r="V6" s="1504"/>
      <c r="W6" s="1504"/>
      <c r="X6" s="1504"/>
      <c r="Y6" s="1512"/>
    </row>
    <row r="7" spans="1:25" ht="32.25" customHeight="1" x14ac:dyDescent="0.25">
      <c r="A7" s="312"/>
      <c r="B7" s="314"/>
      <c r="C7" s="314"/>
      <c r="D7" s="314"/>
      <c r="E7" s="314"/>
      <c r="F7" s="314"/>
      <c r="G7" s="314"/>
      <c r="H7" s="314"/>
      <c r="I7" s="314"/>
      <c r="J7" s="314"/>
      <c r="K7" s="310" t="str">
        <f t="array" aca="1" ref="K7" ca="1">IFERROR(INDEX(Programme!$B$3:$G$46,MATCH($A$6,Programme!$B$3:$B$46,0),SMALL(IF(INDIRECT("Programme!D"&amp;MATCH($A$6,Programme!$B$1:$B$46,0)):INDIRECT("Programme!G"&amp;MATCH($A$6,Programme!$B$1:$B$46,0))&lt;&gt;"",COLUMN(Programme!$D$3:$G$3)-1),ROW()-5)),"")</f>
        <v/>
      </c>
      <c r="L7" s="1506" t="str">
        <f ca="1">IFERROR(INDEX(Programme!$I$7:$J$94,MATCH($K7,Programme!$I$7:$I$94,0),2),"")</f>
        <v/>
      </c>
      <c r="M7" s="1506"/>
      <c r="N7" s="1506"/>
      <c r="O7" s="1506"/>
      <c r="P7" s="1506"/>
      <c r="Q7" s="1507"/>
      <c r="R7" s="1513" t="str">
        <f ca="1">IFERROR(INDEX(Programme!$K$7:$L$94,MATCH($K7&amp;".1",Programme!$K$7:$K$94,0),2),"")&amp;IFERROR(INDEX(Programme!$K$7:$L$94,MATCH($K7&amp;".2",Programme!$K$7:$K$94,0),2),"")&amp;IFERROR(INDEX(Programme!$K$7:$L$94,MATCH($K7&amp;".3",Programme!$K$7:$K$94,0),2),"")&amp;IFERROR(INDEX(Programme!$K$7:$L$94,MATCH($K7&amp;".4",Programme!$K$7:$K$94,0),2),"")&amp;IFERROR(INDEX(Programme!$K$7:$L$94,MATCH($K7&amp;".5",Programme!$K$7:$K$94,0),2),"")&amp;IFERROR(INDEX(Programme!$K$7:$L$94,MATCH($K7&amp;".6",Programme!$K$7:$K$94,0),2),"")</f>
        <v/>
      </c>
      <c r="S7" s="1506"/>
      <c r="T7" s="1506"/>
      <c r="U7" s="1506"/>
      <c r="V7" s="1506"/>
      <c r="W7" s="1506"/>
      <c r="X7" s="1506"/>
      <c r="Y7" s="1514"/>
    </row>
    <row r="8" spans="1:25" ht="32.25" customHeight="1" x14ac:dyDescent="0.25">
      <c r="A8" s="311" t="str">
        <f t="array" aca="1" ref="A8" ca="1">IFERROR(INDEX(Problématiques_compétences!$F$2:$AK$2,SMALL(IF(INDIRECT("Problématiques_compétences!F"&amp;MATCH($A$1,Problématiques_compétences!$D$1:$D$118,0)):INDIRECT("Problématiques_compétences!AK"&amp;MATCH($A$1,Problématiques_compétences!$D$1:$D$118,0))="x",COLUMN(Problématiques_compétences!$F$1:$AK$1)-5,""),ROW()-5)),"")</f>
        <v>CT 7.1</v>
      </c>
      <c r="B8" s="1508" t="str">
        <f ca="1">IFERROR(INDEX(Programme!$B$4:$C$46,MATCH(A8,Programme!$B$4:$B$46,0),2),"")</f>
        <v>► Regrouper des objets en familles et lignées.</v>
      </c>
      <c r="C8" s="1508"/>
      <c r="D8" s="1508"/>
      <c r="E8" s="1508"/>
      <c r="F8" s="1508"/>
      <c r="G8" s="1508"/>
      <c r="H8" s="1508"/>
      <c r="I8" s="1508"/>
      <c r="J8" s="1508"/>
      <c r="K8" s="306" t="str">
        <f t="array" aca="1" ref="K8" ca="1">IFERROR(INDEX(Programme!$B$3:$G$46,MATCH($A$8,Programme!$B$3:$B$46,0),SMALL(IF(INDIRECT("Programme!D"&amp;MATCH($A$8,Programme!$B$1:$B$46,0)):INDIRECT("Programme!G"&amp;MATCH($A$8,Programme!$B$1:$B$46,0))&lt;&gt;"",COLUMN(Programme!$D$3:$G$3)-1),ROW()-7)),"")</f>
        <v>OTSCIS.1.1</v>
      </c>
      <c r="L8" s="1504" t="str">
        <f ca="1">IFERROR(INDEX(Programme!$I$7:$J$94,MATCH($K8,Programme!$I$7:$I$94,0),2),"")</f>
        <v>Regrouper des objets en familles et lignées.</v>
      </c>
      <c r="M8" s="1504"/>
      <c r="N8" s="1504"/>
      <c r="O8" s="1504"/>
      <c r="P8" s="1504"/>
      <c r="Q8" s="1505"/>
      <c r="R8" s="1511" t="str">
        <f ca="1">IFERROR(INDEX(Programme!$K$7:$L$94,MATCH($K8&amp;".1",Programme!$K$7:$K$94,0),2),"")&amp;IFERROR(INDEX(Programme!$K$7:$L$94,MATCH($K8&amp;".2",Programme!$K$7:$K$94,0),2),"")&amp;IFERROR(INDEX(Programme!$K$7:$L$94,MATCH($K8&amp;".3",Programme!$K$7:$K$94,0),2),"")&amp;IFERROR(INDEX(Programme!$K$7:$L$94,MATCH($K8&amp;".4",Programme!$K$7:$K$94,0),2),"")&amp;IFERROR(INDEX(Programme!$K$7:$L$94,MATCH($K8&amp;".5",Programme!$K$7:$K$94,0),2),"")&amp;IFERROR(INDEX(Programme!$K$7:$L$94,MATCH($K8&amp;".6",Programme!$K$7:$K$94,0),2),"")</f>
        <v>L’évolution des objets. Impacts sociétaux et environnementaux dus aux objets. Cycle de vie. Les règles d’un usage raisonné des objets communicants respectant la propriété intellectuelle et l’intégrité d’autrui.</v>
      </c>
      <c r="S8" s="1504"/>
      <c r="T8" s="1504"/>
      <c r="U8" s="1504"/>
      <c r="V8" s="1504"/>
      <c r="W8" s="1504"/>
      <c r="X8" s="1504"/>
      <c r="Y8" s="1512"/>
    </row>
    <row r="9" spans="1:25" ht="32.25" customHeight="1" x14ac:dyDescent="0.25">
      <c r="A9" s="313"/>
      <c r="B9" s="315"/>
      <c r="C9" s="315"/>
      <c r="D9" s="315"/>
      <c r="E9" s="315"/>
      <c r="F9" s="315"/>
      <c r="G9" s="315"/>
      <c r="H9" s="315"/>
      <c r="I9" s="315"/>
      <c r="J9" s="315"/>
      <c r="K9" s="310" t="str">
        <f t="array" aca="1" ref="K9" ca="1">IFERROR(INDEX(Programme!$B$3:$G$46,MATCH($A$8,Programme!$B$3:$B$46,0),SMALL(IF(INDIRECT("Programme!D"&amp;MATCH($A$8,Programme!$B$1:$B$46,0)):INDIRECT("Programme!G"&amp;MATCH($A$8,Programme!$B$1:$B$46,0))&lt;&gt;"",COLUMN(Programme!$D$3:$G$3)-1),ROW()-7)),"")</f>
        <v/>
      </c>
      <c r="L9" s="1506" t="str">
        <f ca="1">IFERROR(INDEX(Programme!$I$7:$J$94,MATCH($K9,Programme!$I$7:$I$94,0),2),"")</f>
        <v/>
      </c>
      <c r="M9" s="1506"/>
      <c r="N9" s="1506"/>
      <c r="O9" s="1506"/>
      <c r="P9" s="1506"/>
      <c r="Q9" s="1507"/>
      <c r="R9" s="1513" t="str">
        <f ca="1">IFERROR(INDEX(Programme!$K$7:$L$94,MATCH($K9&amp;".1",Programme!$K$7:$K$94,0),2),"")&amp;IFERROR(INDEX(Programme!$K$7:$L$94,MATCH($K9&amp;".2",Programme!$K$7:$K$94,0),2),"")&amp;IFERROR(INDEX(Programme!$K$7:$L$94,MATCH($K9&amp;".3",Programme!$K$7:$K$94,0),2),"")&amp;IFERROR(INDEX(Programme!$K$7:$L$94,MATCH($K9&amp;".4",Programme!$K$7:$K$94,0),2),"")&amp;IFERROR(INDEX(Programme!$K$7:$L$94,MATCH($K9&amp;".5",Programme!$K$7:$K$94,0),2),"")&amp;IFERROR(INDEX(Programme!$K$7:$L$94,MATCH($K9&amp;".6",Programme!$K$7:$K$94,0),2),"")</f>
        <v/>
      </c>
      <c r="S9" s="1506"/>
      <c r="T9" s="1506"/>
      <c r="U9" s="1506"/>
      <c r="V9" s="1506"/>
      <c r="W9" s="1506"/>
      <c r="X9" s="1506"/>
      <c r="Y9" s="1514"/>
    </row>
    <row r="10" spans="1:25" ht="32.25" customHeight="1" x14ac:dyDescent="0.25">
      <c r="A10" s="311" t="str">
        <f t="array" aca="1" ref="A10" ca="1">IFERROR(INDEX(Problématiques_compétences!$F$2:$AK$2,SMALL(IF(INDIRECT("Problématiques_compétences!F"&amp;MATCH($A$1,Problématiques_compétences!$D$1:$D$118,0)):INDIRECT("Problématiques_compétences!AK"&amp;MATCH($A$1,Problématiques_compétences!$D$1:$D$118,0))="x",COLUMN(Problématiques_compétences!$F$1:$AK$1)-5,""),ROW()-6)),"")</f>
        <v>CT 7.2</v>
      </c>
      <c r="B10" s="1508" t="str">
        <f ca="1">IFERROR(INDEX(Programme!$B$4:$C$46,MATCH(A10,Programme!$B$4:$B$46,0),2),"")</f>
        <v xml:space="preserve">► Relier les évolutions technologiques aux inventions et innovations qui marquent des ruptures dans les solutions techniques. </v>
      </c>
      <c r="C10" s="1508"/>
      <c r="D10" s="1508"/>
      <c r="E10" s="1508"/>
      <c r="F10" s="1508"/>
      <c r="G10" s="1508"/>
      <c r="H10" s="1508"/>
      <c r="I10" s="1508"/>
      <c r="J10" s="1508"/>
      <c r="K10" s="306" t="str">
        <f t="array" aca="1" ref="K10" ca="1">IFERROR(INDEX(Programme!$B$3:$G$46,MATCH($A$10,Programme!$B$3:$B$46,0),SMALL(IF(INDIRECT("Programme!D"&amp;MATCH($A$10,Programme!$B$1:$B$46,0)):INDIRECT("Programme!G"&amp;MATCH($A$10,Programme!$B$1:$B$46,0))&lt;&gt;"",COLUMN(Programme!$D$3:$G$3)-1),ROW()-9)),"")</f>
        <v>OTSCIS.1.2</v>
      </c>
      <c r="L10" s="1504" t="str">
        <f ca="1">IFERROR(INDEX(Programme!$I$7:$J$94,MATCH($K10,Programme!$I$7:$I$94,0),2),"")</f>
        <v xml:space="preserve">Relier les évolutions technologiques aux inventions et innovations qui marquent des ruptures dans les solutions techniques. </v>
      </c>
      <c r="M10" s="1504"/>
      <c r="N10" s="1504"/>
      <c r="O10" s="1504"/>
      <c r="P10" s="1504"/>
      <c r="Q10" s="1505"/>
      <c r="R10" s="1511" t="str">
        <f ca="1">IFERROR(INDEX(Programme!$K$7:$L$94,MATCH($K10&amp;".1",Programme!$K$7:$K$94,0),2),"")&amp;IFERROR(INDEX(Programme!$K$7:$L$94,MATCH($K10&amp;".2",Programme!$K$7:$K$94,0),2),"")&amp;IFERROR(INDEX(Programme!$K$7:$L$94,MATCH($K10&amp;".3",Programme!$K$7:$K$94,0),2),"")&amp;IFERROR(INDEX(Programme!$K$7:$L$94,MATCH($K10&amp;".4",Programme!$K$7:$K$94,0),2),"")&amp;IFERROR(INDEX(Programme!$K$7:$L$94,MATCH($K10&amp;".5",Programme!$K$7:$K$94,0),2),"")&amp;IFERROR(INDEX(Programme!$K$7:$L$94,MATCH($K10&amp;".6",Programme!$K$7:$K$94,0),2),"")</f>
        <v/>
      </c>
      <c r="S10" s="1504"/>
      <c r="T10" s="1504"/>
      <c r="U10" s="1504"/>
      <c r="V10" s="1504"/>
      <c r="W10" s="1504"/>
      <c r="X10" s="1504"/>
      <c r="Y10" s="1512"/>
    </row>
    <row r="11" spans="1:25" ht="32.25" customHeight="1" thickBot="1" x14ac:dyDescent="0.3">
      <c r="A11" s="311"/>
      <c r="B11" s="1508"/>
      <c r="C11" s="1508"/>
      <c r="D11" s="1508"/>
      <c r="E11" s="1508"/>
      <c r="F11" s="1508"/>
      <c r="G11" s="1508"/>
      <c r="H11" s="1508"/>
      <c r="I11" s="1508"/>
      <c r="J11" s="1508"/>
      <c r="K11" s="306" t="str">
        <f t="array" aca="1" ref="K11" ca="1">IFERROR(INDEX(Programme!$B$3:$G$46,MATCH($A$10,Programme!$B$3:$B$46,0),SMALL(IF(INDIRECT("Programme!D"&amp;MATCH($A$10,Programme!$B$1:$B$46,0)):INDIRECT("Programme!G"&amp;MATCH($A$10,Programme!$B$1:$B$46,0))&lt;&gt;"",COLUMN(Programme!$D$3:$G$3)-1),ROW()-9)),"")</f>
        <v/>
      </c>
      <c r="L11" s="1504" t="str">
        <f ca="1">IFERROR(INDEX(Programme!$I$7:$J$94,MATCH($K11,Programme!$I$7:$I$94,0),2),"")</f>
        <v/>
      </c>
      <c r="M11" s="1504"/>
      <c r="N11" s="1509"/>
      <c r="O11" s="1509"/>
      <c r="P11" s="1509"/>
      <c r="Q11" s="1510"/>
      <c r="R11" s="1511" t="str">
        <f ca="1">IFERROR(INDEX(Programme!$K$7:$L$94,MATCH($K11&amp;".1",Programme!$K$7:$K$94,0),2),"")&amp;IFERROR(INDEX(Programme!$K$7:$L$94,MATCH($K11&amp;".2",Programme!$K$7:$K$94,0),2),"")&amp;IFERROR(INDEX(Programme!$K$7:$L$94,MATCH($K11&amp;".3",Programme!$K$7:$K$94,0),2),"")&amp;IFERROR(INDEX(Programme!$K$7:$L$94,MATCH($K11&amp;".4",Programme!$K$7:$K$94,0),2),"")&amp;IFERROR(INDEX(Programme!$K$7:$L$94,MATCH($K11&amp;".5",Programme!$K$7:$K$94,0),2),"")&amp;IFERROR(INDEX(Programme!$K$7:$L$94,MATCH($K11&amp;".6",Programme!$K$7:$K$94,0),2),"")</f>
        <v/>
      </c>
      <c r="S11" s="1504"/>
      <c r="T11" s="1504"/>
      <c r="U11" s="1504"/>
      <c r="V11" s="1504"/>
      <c r="W11" s="1504"/>
      <c r="X11" s="1504"/>
      <c r="Y11" s="1512"/>
    </row>
    <row r="12" spans="1:25" ht="16.5" customHeight="1" x14ac:dyDescent="0.25">
      <c r="A12" s="1019" t="s">
        <v>70</v>
      </c>
      <c r="B12" s="1020"/>
      <c r="C12" s="1020"/>
      <c r="D12" s="1020"/>
      <c r="E12" s="1020"/>
      <c r="F12" s="1020"/>
      <c r="G12" s="1020"/>
      <c r="H12" s="1020"/>
      <c r="I12" s="1020"/>
      <c r="J12" s="1020"/>
      <c r="K12" s="1021"/>
      <c r="L12" s="1022"/>
      <c r="M12" s="1023"/>
      <c r="N12" s="1024" t="s">
        <v>72</v>
      </c>
      <c r="O12" s="1025"/>
      <c r="P12" s="1025"/>
      <c r="Q12" s="1025"/>
      <c r="R12" s="1025"/>
      <c r="S12" s="1025"/>
      <c r="T12" s="1025"/>
      <c r="U12" s="1025"/>
      <c r="V12" s="1025"/>
      <c r="W12" s="1025"/>
      <c r="X12" s="1025"/>
      <c r="Y12" s="1026"/>
    </row>
    <row r="13" spans="1:25" ht="30.75" customHeight="1" x14ac:dyDescent="0.25">
      <c r="A13" s="1531" t="s">
        <v>787</v>
      </c>
      <c r="B13" s="1532"/>
      <c r="C13" s="1532"/>
      <c r="D13" s="1532"/>
      <c r="E13" s="1532"/>
      <c r="F13" s="1532"/>
      <c r="G13" s="1532"/>
      <c r="H13" s="1532"/>
      <c r="I13" s="1532"/>
      <c r="J13" s="1532"/>
      <c r="K13" s="1532"/>
      <c r="L13" s="1532"/>
      <c r="M13" s="1533"/>
      <c r="N13" s="1525" t="s">
        <v>788</v>
      </c>
      <c r="O13" s="1526"/>
      <c r="P13" s="1526"/>
      <c r="Q13" s="1526"/>
      <c r="R13" s="1526"/>
      <c r="S13" s="1526"/>
      <c r="T13" s="1526"/>
      <c r="U13" s="1526"/>
      <c r="V13" s="1526"/>
      <c r="W13" s="1526"/>
      <c r="X13" s="1526"/>
      <c r="Y13" s="1527"/>
    </row>
    <row r="14" spans="1:25" ht="30.75" customHeight="1" x14ac:dyDescent="0.25">
      <c r="A14" s="1534"/>
      <c r="B14" s="1535"/>
      <c r="C14" s="1535"/>
      <c r="D14" s="1535"/>
      <c r="E14" s="1535"/>
      <c r="F14" s="1535"/>
      <c r="G14" s="1535"/>
      <c r="H14" s="1535"/>
      <c r="I14" s="1535"/>
      <c r="J14" s="1535"/>
      <c r="K14" s="1535"/>
      <c r="L14" s="1535"/>
      <c r="M14" s="1536"/>
      <c r="N14" s="1538"/>
      <c r="O14" s="1539"/>
      <c r="P14" s="1539"/>
      <c r="Q14" s="1539"/>
      <c r="R14" s="1539"/>
      <c r="S14" s="1539"/>
      <c r="T14" s="1539"/>
      <c r="U14" s="1539"/>
      <c r="V14" s="1539"/>
      <c r="W14" s="1539"/>
      <c r="X14" s="1539"/>
      <c r="Y14" s="1540"/>
    </row>
    <row r="15" spans="1:25" ht="16.5" customHeight="1" x14ac:dyDescent="0.25">
      <c r="A15" s="1027" t="s">
        <v>382</v>
      </c>
      <c r="B15" s="1028"/>
      <c r="C15" s="1029"/>
      <c r="D15" s="1029"/>
      <c r="E15" s="1029"/>
      <c r="F15" s="1029"/>
      <c r="G15" s="1029"/>
      <c r="H15" s="1029"/>
      <c r="I15" s="1029"/>
      <c r="J15" s="1029"/>
      <c r="K15" s="1030"/>
      <c r="L15" s="1031"/>
      <c r="M15" s="1032"/>
      <c r="N15" s="1033" t="s">
        <v>383</v>
      </c>
      <c r="O15" s="1034"/>
      <c r="P15" s="1034"/>
      <c r="Q15" s="1034"/>
      <c r="R15" s="1034"/>
      <c r="S15" s="1034"/>
      <c r="T15" s="1034"/>
      <c r="U15" s="1034"/>
      <c r="V15" s="1034"/>
      <c r="W15" s="1034"/>
      <c r="X15" s="1034"/>
      <c r="Y15" s="1035"/>
    </row>
    <row r="16" spans="1:25" ht="30" customHeight="1" x14ac:dyDescent="0.25">
      <c r="A16" s="1525" t="s">
        <v>789</v>
      </c>
      <c r="B16" s="1526"/>
      <c r="C16" s="1526"/>
      <c r="D16" s="1526"/>
      <c r="E16" s="1526"/>
      <c r="F16" s="1526"/>
      <c r="G16" s="1526"/>
      <c r="H16" s="1526"/>
      <c r="I16" s="1526"/>
      <c r="J16" s="1526"/>
      <c r="K16" s="1526"/>
      <c r="L16" s="1526"/>
      <c r="M16" s="1527"/>
      <c r="N16" s="1525" t="s">
        <v>790</v>
      </c>
      <c r="O16" s="1526"/>
      <c r="P16" s="1526"/>
      <c r="Q16" s="1526"/>
      <c r="R16" s="1526"/>
      <c r="S16" s="1526"/>
      <c r="T16" s="1526"/>
      <c r="U16" s="1526"/>
      <c r="V16" s="1526"/>
      <c r="W16" s="1526"/>
      <c r="X16" s="1526"/>
      <c r="Y16" s="1527"/>
    </row>
    <row r="17" spans="1:25" ht="43.5" customHeight="1" thickBot="1" x14ac:dyDescent="0.3">
      <c r="A17" s="1528"/>
      <c r="B17" s="1529"/>
      <c r="C17" s="1529"/>
      <c r="D17" s="1529"/>
      <c r="E17" s="1529"/>
      <c r="F17" s="1529"/>
      <c r="G17" s="1529"/>
      <c r="H17" s="1529"/>
      <c r="I17" s="1529"/>
      <c r="J17" s="1529"/>
      <c r="K17" s="1529"/>
      <c r="L17" s="1529"/>
      <c r="M17" s="1530"/>
      <c r="N17" s="1528"/>
      <c r="O17" s="1529"/>
      <c r="P17" s="1529"/>
      <c r="Q17" s="1529"/>
      <c r="R17" s="1529"/>
      <c r="S17" s="1529"/>
      <c r="T17" s="1529"/>
      <c r="U17" s="1529"/>
      <c r="V17" s="1529"/>
      <c r="W17" s="1529"/>
      <c r="X17" s="1529"/>
      <c r="Y17" s="1530"/>
    </row>
    <row r="18" spans="1:25" ht="26.25" customHeight="1" x14ac:dyDescent="0.25">
      <c r="A18" s="1036" t="s">
        <v>73</v>
      </c>
      <c r="B18" s="1025"/>
      <c r="C18" s="1025"/>
      <c r="D18" s="1025"/>
      <c r="E18" s="1025"/>
      <c r="F18" s="1025"/>
      <c r="G18" s="1025" t="s">
        <v>791</v>
      </c>
      <c r="H18" s="1025"/>
      <c r="I18" s="1025"/>
      <c r="J18" s="1025"/>
      <c r="K18" s="1024"/>
      <c r="L18" s="1022"/>
      <c r="M18" s="1037"/>
      <c r="N18" s="1520" t="s">
        <v>388</v>
      </c>
      <c r="O18" s="1521"/>
      <c r="P18" s="1521"/>
      <c r="Q18" s="1521"/>
      <c r="R18" s="1541" t="s">
        <v>792</v>
      </c>
      <c r="S18" s="1541"/>
      <c r="T18" s="1541"/>
      <c r="U18" s="1541"/>
      <c r="V18" s="1541"/>
      <c r="W18" s="1541"/>
      <c r="X18" s="1541"/>
      <c r="Y18" s="1542"/>
    </row>
    <row r="19" spans="1:25" ht="15.75" thickBot="1" x14ac:dyDescent="0.3">
      <c r="A19" s="1046" t="s">
        <v>473</v>
      </c>
      <c r="B19" s="1038"/>
      <c r="C19" s="1038"/>
      <c r="D19" s="1038"/>
      <c r="E19" s="1038"/>
      <c r="F19" s="1038"/>
      <c r="G19" s="1038"/>
      <c r="H19" s="1039"/>
      <c r="I19" s="1039"/>
      <c r="J19" s="1039"/>
      <c r="K19" s="1040"/>
      <c r="L19" s="1040"/>
      <c r="M19" s="1041"/>
      <c r="N19" s="1522"/>
      <c r="O19" s="1523"/>
      <c r="P19" s="1523"/>
      <c r="Q19" s="1523"/>
      <c r="R19" s="1529"/>
      <c r="S19" s="1529"/>
      <c r="T19" s="1529"/>
      <c r="U19" s="1529"/>
      <c r="V19" s="1518"/>
      <c r="W19" s="1518"/>
      <c r="X19" s="1518"/>
      <c r="Y19" s="1519"/>
    </row>
    <row r="20" spans="1:25" x14ac:dyDescent="0.25">
      <c r="A20" s="1042"/>
      <c r="B20" s="1034"/>
      <c r="C20" s="1034"/>
      <c r="D20" s="1034"/>
      <c r="E20" s="1034"/>
      <c r="F20" s="1034"/>
      <c r="G20" s="1034"/>
      <c r="H20" s="1030"/>
      <c r="I20" s="1030"/>
      <c r="J20" s="1030"/>
      <c r="K20" s="1043"/>
      <c r="L20" s="1043"/>
      <c r="M20" s="1043"/>
      <c r="N20" s="1043"/>
      <c r="O20" s="1044"/>
      <c r="P20" s="1044"/>
      <c r="Q20" s="1044"/>
      <c r="R20" s="1044"/>
      <c r="S20" s="1044"/>
      <c r="T20" s="1044"/>
      <c r="U20" s="1044"/>
      <c r="V20" s="1044"/>
      <c r="W20" s="1044"/>
      <c r="X20" s="1044"/>
      <c r="Y20" s="1044"/>
    </row>
    <row r="21" spans="1:25" ht="15.75" x14ac:dyDescent="0.25">
      <c r="A21" s="1537" t="s">
        <v>74</v>
      </c>
      <c r="B21" s="1537"/>
      <c r="C21" s="1537"/>
      <c r="D21" s="1537"/>
      <c r="E21" s="1537"/>
      <c r="F21" s="1537"/>
      <c r="G21" s="1537"/>
      <c r="H21" s="1537"/>
      <c r="I21" s="1537"/>
      <c r="J21" s="1537"/>
      <c r="K21" s="1537"/>
      <c r="L21" s="1537"/>
      <c r="M21" s="1537"/>
      <c r="N21" s="1537"/>
      <c r="O21" s="1537"/>
      <c r="P21" s="1537"/>
      <c r="Q21" s="1537"/>
      <c r="R21" s="1537"/>
      <c r="S21" s="1537"/>
      <c r="T21" s="1537"/>
      <c r="U21" s="1537"/>
      <c r="V21" s="1537"/>
      <c r="W21" s="1537"/>
      <c r="X21" s="1537"/>
      <c r="Y21" s="1537"/>
    </row>
    <row r="22" spans="1:25" x14ac:dyDescent="0.25">
      <c r="A22" s="1045"/>
      <c r="B22" s="1018"/>
      <c r="C22" s="1517" t="s">
        <v>75</v>
      </c>
      <c r="D22" s="1515"/>
      <c r="E22" s="1515"/>
      <c r="F22" s="1515"/>
      <c r="G22" s="1515"/>
      <c r="H22" s="1515"/>
      <c r="I22" s="1515"/>
      <c r="J22" s="1515"/>
      <c r="K22" s="1516"/>
      <c r="L22" s="1515" t="s">
        <v>76</v>
      </c>
      <c r="M22" s="1515"/>
      <c r="N22" s="1515"/>
      <c r="O22" s="1515"/>
      <c r="P22" s="1515"/>
      <c r="Q22" s="1515"/>
      <c r="R22" s="1516"/>
      <c r="S22" s="1517" t="s">
        <v>77</v>
      </c>
      <c r="T22" s="1515"/>
      <c r="U22" s="1515"/>
      <c r="V22" s="1515"/>
      <c r="W22" s="1515"/>
      <c r="X22" s="1515"/>
      <c r="Y22" s="1516"/>
    </row>
    <row r="23" spans="1:25" ht="33.75" customHeight="1" x14ac:dyDescent="0.25">
      <c r="A23" s="1497" t="s">
        <v>78</v>
      </c>
      <c r="B23" s="1524"/>
      <c r="C23" s="1492" t="s">
        <v>793</v>
      </c>
      <c r="D23" s="1493"/>
      <c r="E23" s="1493"/>
      <c r="F23" s="1493"/>
      <c r="G23" s="1493"/>
      <c r="H23" s="1493"/>
      <c r="I23" s="1493"/>
      <c r="J23" s="1493"/>
      <c r="K23" s="1494"/>
      <c r="L23" s="1493" t="s">
        <v>794</v>
      </c>
      <c r="M23" s="1493"/>
      <c r="N23" s="1493"/>
      <c r="O23" s="1493"/>
      <c r="P23" s="1493"/>
      <c r="Q23" s="1493"/>
      <c r="R23" s="1494"/>
      <c r="S23" s="1492" t="s">
        <v>795</v>
      </c>
      <c r="T23" s="1493"/>
      <c r="U23" s="1493"/>
      <c r="V23" s="1493"/>
      <c r="W23" s="1493"/>
      <c r="X23" s="1493"/>
      <c r="Y23" s="1494"/>
    </row>
    <row r="24" spans="1:25" ht="90" customHeight="1" x14ac:dyDescent="0.25">
      <c r="A24" s="1495" t="s">
        <v>79</v>
      </c>
      <c r="B24" s="1496"/>
      <c r="C24" s="1492" t="s">
        <v>796</v>
      </c>
      <c r="D24" s="1493"/>
      <c r="E24" s="1493"/>
      <c r="F24" s="1493"/>
      <c r="G24" s="1493"/>
      <c r="H24" s="1493"/>
      <c r="I24" s="1493"/>
      <c r="J24" s="1493"/>
      <c r="K24" s="1494"/>
      <c r="L24" s="1492" t="s">
        <v>797</v>
      </c>
      <c r="M24" s="1493"/>
      <c r="N24" s="1493"/>
      <c r="O24" s="1493"/>
      <c r="P24" s="1493"/>
      <c r="Q24" s="1493"/>
      <c r="R24" s="1494"/>
      <c r="S24" s="1492" t="s">
        <v>798</v>
      </c>
      <c r="T24" s="1493"/>
      <c r="U24" s="1493"/>
      <c r="V24" s="1493"/>
      <c r="W24" s="1493"/>
      <c r="X24" s="1493"/>
      <c r="Y24" s="1494"/>
    </row>
    <row r="25" spans="1:25" ht="45" customHeight="1" x14ac:dyDescent="0.25">
      <c r="A25" s="1497" t="s">
        <v>81</v>
      </c>
      <c r="B25" s="1498"/>
      <c r="C25" s="1492" t="s">
        <v>568</v>
      </c>
      <c r="D25" s="1493"/>
      <c r="E25" s="1493"/>
      <c r="F25" s="1493"/>
      <c r="G25" s="1493"/>
      <c r="H25" s="1493"/>
      <c r="I25" s="1493"/>
      <c r="J25" s="1493"/>
      <c r="K25" s="1494"/>
      <c r="L25" s="1492" t="s">
        <v>568</v>
      </c>
      <c r="M25" s="1493"/>
      <c r="N25" s="1493"/>
      <c r="O25" s="1493"/>
      <c r="P25" s="1493"/>
      <c r="Q25" s="1493"/>
      <c r="R25" s="1494"/>
      <c r="S25" s="1492" t="s">
        <v>568</v>
      </c>
      <c r="T25" s="1493"/>
      <c r="U25" s="1493"/>
      <c r="V25" s="1493"/>
      <c r="W25" s="1493"/>
      <c r="X25" s="1493"/>
      <c r="Y25" s="1494"/>
    </row>
    <row r="26" spans="1:25" ht="45" customHeight="1" x14ac:dyDescent="0.25">
      <c r="A26" s="1497" t="s">
        <v>80</v>
      </c>
      <c r="B26" s="1498"/>
      <c r="C26" s="1492" t="s">
        <v>799</v>
      </c>
      <c r="D26" s="1493"/>
      <c r="E26" s="1493"/>
      <c r="F26" s="1493"/>
      <c r="G26" s="1493"/>
      <c r="H26" s="1493"/>
      <c r="I26" s="1493"/>
      <c r="J26" s="1493"/>
      <c r="K26" s="1494"/>
      <c r="L26" s="1492" t="s">
        <v>800</v>
      </c>
      <c r="M26" s="1493"/>
      <c r="N26" s="1493"/>
      <c r="O26" s="1493"/>
      <c r="P26" s="1493"/>
      <c r="Q26" s="1493"/>
      <c r="R26" s="1494"/>
      <c r="S26" s="1492" t="s">
        <v>801</v>
      </c>
      <c r="T26" s="1493"/>
      <c r="U26" s="1493"/>
      <c r="V26" s="1493"/>
      <c r="W26" s="1493"/>
      <c r="X26" s="1493"/>
      <c r="Y26" s="1494"/>
    </row>
    <row r="27" spans="1:25" ht="63.75" customHeight="1" x14ac:dyDescent="0.25">
      <c r="A27" s="1495" t="s">
        <v>341</v>
      </c>
      <c r="B27" s="1496"/>
      <c r="C27" s="1492" t="s">
        <v>802</v>
      </c>
      <c r="D27" s="1493"/>
      <c r="E27" s="1493"/>
      <c r="F27" s="1493"/>
      <c r="G27" s="1493"/>
      <c r="H27" s="1493"/>
      <c r="I27" s="1493"/>
      <c r="J27" s="1493"/>
      <c r="K27" s="1494"/>
      <c r="L27" s="1492" t="s">
        <v>803</v>
      </c>
      <c r="M27" s="1493"/>
      <c r="N27" s="1493"/>
      <c r="O27" s="1493"/>
      <c r="P27" s="1493"/>
      <c r="Q27" s="1493"/>
      <c r="R27" s="1494"/>
      <c r="S27" s="1492" t="s">
        <v>804</v>
      </c>
      <c r="T27" s="1493"/>
      <c r="U27" s="1493"/>
      <c r="V27" s="1493"/>
      <c r="W27" s="1493"/>
      <c r="X27" s="1493"/>
      <c r="Y27" s="1494"/>
    </row>
    <row r="30" spans="1:25" x14ac:dyDescent="0.25">
      <c r="D30" s="4"/>
    </row>
    <row r="32" spans="1:25" x14ac:dyDescent="0.25">
      <c r="I32" s="12"/>
      <c r="J32" s="12"/>
      <c r="K32" s="12"/>
    </row>
    <row r="33" spans="9:11" ht="15.75" x14ac:dyDescent="0.25">
      <c r="I33" s="13"/>
      <c r="J33" s="14"/>
      <c r="K33" s="5"/>
    </row>
    <row r="34" spans="9:11" x14ac:dyDescent="0.25">
      <c r="I34" s="12"/>
      <c r="J34" s="5"/>
    </row>
    <row r="35" spans="9:11" x14ac:dyDescent="0.25">
      <c r="I35" s="12"/>
    </row>
  </sheetData>
  <mergeCells count="56">
    <mergeCell ref="A27:B27"/>
    <mergeCell ref="C27:K27"/>
    <mergeCell ref="L27:R27"/>
    <mergeCell ref="S27:Y27"/>
    <mergeCell ref="A24:B24"/>
    <mergeCell ref="C24:K24"/>
    <mergeCell ref="L24:R24"/>
    <mergeCell ref="S24:Y24"/>
    <mergeCell ref="A25:B25"/>
    <mergeCell ref="C25:K25"/>
    <mergeCell ref="L25:R25"/>
    <mergeCell ref="S25:Y25"/>
    <mergeCell ref="A26:B26"/>
    <mergeCell ref="C26:K26"/>
    <mergeCell ref="L26:R26"/>
    <mergeCell ref="S26:Y26"/>
    <mergeCell ref="L5:Q5"/>
    <mergeCell ref="R5:Y5"/>
    <mergeCell ref="A1:A2"/>
    <mergeCell ref="B2:M2"/>
    <mergeCell ref="B4:J4"/>
    <mergeCell ref="L4:Q4"/>
    <mergeCell ref="R4:Y4"/>
    <mergeCell ref="B11:J11"/>
    <mergeCell ref="L11:Q11"/>
    <mergeCell ref="R11:Y11"/>
    <mergeCell ref="B6:J6"/>
    <mergeCell ref="L6:Q6"/>
    <mergeCell ref="R6:Y6"/>
    <mergeCell ref="L7:Q7"/>
    <mergeCell ref="R7:Y7"/>
    <mergeCell ref="B8:J8"/>
    <mergeCell ref="L8:Q8"/>
    <mergeCell ref="R8:Y8"/>
    <mergeCell ref="L9:Q9"/>
    <mergeCell ref="R9:Y9"/>
    <mergeCell ref="B10:J10"/>
    <mergeCell ref="L10:Q10"/>
    <mergeCell ref="R10:Y10"/>
    <mergeCell ref="A13:M14"/>
    <mergeCell ref="N13:Y14"/>
    <mergeCell ref="A16:M17"/>
    <mergeCell ref="N16:Y17"/>
    <mergeCell ref="N18:Q19"/>
    <mergeCell ref="R18:U18"/>
    <mergeCell ref="V18:Y18"/>
    <mergeCell ref="R19:U19"/>
    <mergeCell ref="V19:Y19"/>
    <mergeCell ref="A21:Y21"/>
    <mergeCell ref="C22:K22"/>
    <mergeCell ref="L22:R22"/>
    <mergeCell ref="S22:Y22"/>
    <mergeCell ref="A23:B23"/>
    <mergeCell ref="C23:K23"/>
    <mergeCell ref="L23:R23"/>
    <mergeCell ref="S23:Y23"/>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Y35"/>
  <sheetViews>
    <sheetView topLeftCell="A16" zoomScale="85" zoomScaleNormal="85" workbookViewId="0">
      <selection activeCell="N18" sqref="N18:Q19"/>
    </sheetView>
  </sheetViews>
  <sheetFormatPr baseColWidth="10" defaultRowHeight="15" x14ac:dyDescent="0.25"/>
  <cols>
    <col min="1" max="1" width="7.28515625" style="284" customWidth="1"/>
    <col min="2" max="10" width="6.5703125" style="284" customWidth="1"/>
    <col min="11" max="11" width="9.140625" style="284" customWidth="1"/>
    <col min="12" max="17" width="8.28515625" style="284" customWidth="1"/>
    <col min="18" max="25" width="8.5703125" style="284" customWidth="1"/>
    <col min="26" max="31" width="4.7109375" style="284" customWidth="1"/>
    <col min="32" max="16384" width="11.42578125" style="284"/>
  </cols>
  <sheetData>
    <row r="1" spans="1:25" ht="18" customHeight="1" x14ac:dyDescent="0.25">
      <c r="A1" s="1499" t="s">
        <v>520</v>
      </c>
      <c r="B1" s="291" t="s">
        <v>42</v>
      </c>
      <c r="C1" s="292"/>
      <c r="D1" s="292"/>
      <c r="E1" s="292"/>
      <c r="F1" s="292"/>
      <c r="G1" s="292"/>
      <c r="H1" s="292"/>
      <c r="I1" s="292"/>
      <c r="J1" s="292"/>
      <c r="K1" s="292"/>
      <c r="L1" s="292"/>
      <c r="M1" s="293"/>
      <c r="N1" s="299" t="s">
        <v>381</v>
      </c>
      <c r="O1" s="294"/>
      <c r="P1" s="294"/>
      <c r="Q1" s="294"/>
      <c r="R1" s="294"/>
      <c r="S1" s="294"/>
      <c r="T1" s="294"/>
      <c r="U1" s="294"/>
      <c r="V1" s="294"/>
      <c r="W1" s="294"/>
      <c r="X1" s="294"/>
      <c r="Y1" s="295"/>
    </row>
    <row r="2" spans="1:25" ht="20.25" customHeight="1" thickBot="1" x14ac:dyDescent="0.3">
      <c r="A2" s="1500"/>
      <c r="B2" s="1501" t="str">
        <f>INDEX(Problématiques_compétences!$A$3:$D$118,QUOTIENT(MATCH(A1,Problématiques_compétences!$D$3:$D$118,0),8)*8+2,1)</f>
        <v>4) Programmer un objet</v>
      </c>
      <c r="C2" s="1502"/>
      <c r="D2" s="1502"/>
      <c r="E2" s="1502"/>
      <c r="F2" s="1502"/>
      <c r="G2" s="1502"/>
      <c r="H2" s="1502"/>
      <c r="I2" s="1502"/>
      <c r="J2" s="1502"/>
      <c r="K2" s="1502"/>
      <c r="L2" s="1502"/>
      <c r="M2" s="1503"/>
      <c r="N2" s="296" t="str">
        <f>INDEX(Problématiques_compétences!$B$3:$D$118,MATCH(A1,Problématiques_compétences!$D$3:$D$118,0),1)</f>
        <v>Comment utiliser  la technologie RFID ? (ouvrir automatiquement un portail )  N</v>
      </c>
      <c r="O2" s="297"/>
      <c r="P2" s="297"/>
      <c r="Q2" s="297"/>
      <c r="R2" s="297"/>
      <c r="S2" s="297"/>
      <c r="T2" s="297"/>
      <c r="U2" s="297"/>
      <c r="V2" s="297"/>
      <c r="W2" s="297"/>
      <c r="X2" s="297"/>
      <c r="Y2" s="298"/>
    </row>
    <row r="3" spans="1:25" ht="15.75" customHeight="1" x14ac:dyDescent="0.25">
      <c r="A3" s="291" t="s">
        <v>55</v>
      </c>
      <c r="B3" s="300"/>
      <c r="C3" s="300"/>
      <c r="D3" s="300"/>
      <c r="E3" s="301"/>
      <c r="F3" s="300"/>
      <c r="G3" s="300"/>
      <c r="H3" s="301"/>
      <c r="I3" s="300"/>
      <c r="J3" s="300"/>
      <c r="K3" s="302" t="s">
        <v>71</v>
      </c>
      <c r="L3" s="303"/>
      <c r="M3" s="303"/>
      <c r="N3" s="303"/>
      <c r="O3" s="300"/>
      <c r="P3" s="300"/>
      <c r="Q3" s="300"/>
      <c r="R3" s="304" t="s">
        <v>350</v>
      </c>
      <c r="S3" s="300"/>
      <c r="T3" s="300"/>
      <c r="U3" s="300"/>
      <c r="V3" s="300"/>
      <c r="W3" s="300"/>
      <c r="X3" s="300"/>
      <c r="Y3" s="305"/>
    </row>
    <row r="4" spans="1:25" ht="32.25" customHeight="1" x14ac:dyDescent="0.25">
      <c r="A4" s="311" t="str">
        <f t="array" aca="1" ref="A4" ca="1">IFERROR(INDEX(Problématiques_compétences!$F$2:$AK$2,SMALL(IF(INDIRECT("Problématiques_compétences!F"&amp;MATCH($A$1,Problématiques_compétences!$D$1:$D$118,0)):INDIRECT("Problématiques_compétences!AK"&amp;MATCH($A$1,Problématiques_compétences!$D$1:$D$118,0))="x",COLUMN(Problématiques_compétences!$F$1:$AK$1)-5,""),ROW()-3)),"")</f>
        <v>CT 2.7</v>
      </c>
      <c r="B4" s="1508" t="str">
        <f ca="1">INDEX(Programme!$B$4:$C$46,MATCH(A4,Programme!$B$4:$B$46,0),2)</f>
        <v>► Imaginer, concevoir et programmer des applications informatiques nomades.</v>
      </c>
      <c r="C4" s="1508"/>
      <c r="D4" s="1508"/>
      <c r="E4" s="1508"/>
      <c r="F4" s="1508"/>
      <c r="G4" s="1508"/>
      <c r="H4" s="1508"/>
      <c r="I4" s="1508"/>
      <c r="J4" s="1508"/>
      <c r="K4" s="306" t="str">
        <f t="array" aca="1" ref="K4" ca="1">INDEX(Programme!$B$3:$G$46,MATCH($A$4,Programme!$B$3:$B$46,0),SMALL(IF(INDIRECT("Programme!D"&amp;MATCH($A$4,Programme!$B$1:$B$46,0)):INDIRECT("Programme!G"&amp;MATCH($A$4,Programme!$B$1:$B$46,0))&lt;&gt;"",COLUMN(Programme!$D$3:$G$3)-1),ROW()-3))</f>
        <v>DIC.1.5</v>
      </c>
      <c r="L4" s="1504" t="str">
        <f ca="1">IFERROR(INDEX(Programme!$I$7:$J$94,MATCH($K4,Programme!$I$7:$I$94,0),2),"")</f>
        <v>Imaginer des solutions pour produire des objets et des éléments de programmes informatiques en réponse au besoin.</v>
      </c>
      <c r="M4" s="1504"/>
      <c r="N4" s="1504"/>
      <c r="O4" s="1504"/>
      <c r="P4" s="1504"/>
      <c r="Q4" s="1505"/>
      <c r="R4" s="1511" t="str">
        <f ca="1">IFERROR(INDEX(Programme!$K$7:$L$94,MATCH($K4&amp;".1",Programme!$K$7:$K$94,0),2),"")&amp;IFERROR(INDEX(Programme!$K$7:$L$94,MATCH($K4&amp;".2",Programme!$K$7:$K$94,0),2),"")&amp;IFERROR(INDEX(Programme!$K$7:$L$94,MATCH($K4&amp;".3",Programme!$K$7:$K$94,0),2),"")&amp;IFERROR(INDEX(Programme!$K$7:$L$94,MATCH($K4&amp;".4",Programme!$K$7:$K$94,0),2),"")&amp;IFERROR(INDEX(Programme!$K$7:$L$94,MATCH($K4&amp;".5",Programme!$K$7:$K$94,0),2),"")&amp;IFERROR(INDEX(Programme!$K$7:$L$94,MATCH($K4&amp;".6",Programme!$K$7:$K$94,0),2),"")</f>
        <v>Design. Innovation et créativité. Veille. Représentation de solutions (croquis, schémas, algorithmes). Réalité augmentée. Objets connectés.</v>
      </c>
      <c r="S4" s="1504"/>
      <c r="T4" s="1504"/>
      <c r="U4" s="1504"/>
      <c r="V4" s="1504"/>
      <c r="W4" s="1504"/>
      <c r="X4" s="1504"/>
      <c r="Y4" s="1512"/>
    </row>
    <row r="5" spans="1:25" ht="32.25" customHeight="1" x14ac:dyDescent="0.25">
      <c r="A5" s="307"/>
      <c r="B5" s="308"/>
      <c r="C5" s="308"/>
      <c r="D5" s="308"/>
      <c r="E5" s="309"/>
      <c r="F5" s="309"/>
      <c r="G5" s="309"/>
      <c r="H5" s="309"/>
      <c r="I5" s="309"/>
      <c r="J5" s="309"/>
      <c r="K5" s="310" t="str">
        <f t="array" aca="1" ref="K5" ca="1">IFERROR(INDEX(Programme!$B$3:$G$46,MATCH($A$4,Programme!$B$3:$B$46,0),SMALL(IF(INDIRECT("Programme!D"&amp;MATCH($A$4,Programme!$B$1:$B$46,0)):INDIRECT("Programme!G"&amp;MATCH($A$4,Programme!$B$1:$B$46,0))&lt;&gt;"",COLUMN(Programme!$D$3:$G$3)-1),ROW()-3)),"")</f>
        <v>IP.2.2</v>
      </c>
      <c r="L5" s="1506" t="str">
        <f ca="1">IFERROR(INDEX(Programme!$I$7:$J$94,MATCH($K5,Programme!$I$7:$I$94,0),2),"")</f>
        <v>Écrire, mettre au point (tester, corriger) et exécuter un programme commandant un système réel et vérifier le comportement attendu.</v>
      </c>
      <c r="M5" s="1506"/>
      <c r="N5" s="1506"/>
      <c r="O5" s="1506"/>
      <c r="P5" s="1506"/>
      <c r="Q5" s="1507"/>
      <c r="R5" s="1513" t="str">
        <f ca="1">IFERROR(INDEX(Programme!$K$7:$L$94,MATCH($K5&amp;".1",Programme!$K$7:$K$94,0),2),"")&amp;IFERROR(INDEX(Programme!$K$7:$L$94,MATCH($K5&amp;".2",Programme!$K$7:$K$94,0),2),"")&amp;IFERROR(INDEX(Programme!$K$7:$L$94,MATCH($K5&amp;".3",Programme!$K$7:$K$94,0),2),"")&amp;IFERROR(INDEX(Programme!$K$7:$L$94,MATCH($K5&amp;".4",Programme!$K$7:$K$94,0),2),"")&amp;IFERROR(INDEX(Programme!$K$7:$L$94,MATCH($K5&amp;".5",Programme!$K$7:$K$94,0),2),"")&amp;IFERROR(INDEX(Programme!$K$7:$L$94,MATCH($K5&amp;".6",Programme!$K$7:$K$94,0),2),"")</f>
        <v/>
      </c>
      <c r="S5" s="1506"/>
      <c r="T5" s="1506"/>
      <c r="U5" s="1506"/>
      <c r="V5" s="1506"/>
      <c r="W5" s="1506"/>
      <c r="X5" s="1506"/>
      <c r="Y5" s="1514"/>
    </row>
    <row r="6" spans="1:25" ht="32.25" customHeight="1" x14ac:dyDescent="0.25">
      <c r="A6" s="311" t="str">
        <f t="array" aca="1" ref="A6" ca="1">IFERROR(INDEX(Problématiques_compétences!$F$2:$AK$2,SMALL(IF(INDIRECT("Problématiques_compétences!F"&amp;MATCH($A$1,Problématiques_compétences!$D$1:$D$118,0)):INDIRECT("Problématiques_compétences!AK"&amp;MATCH($A$1,Problématiques_compétences!$D$1:$D$118,0))="x",COLUMN(Problématiques_compétences!$F$1:$AK$1)-5,""),ROW()-4)),"")</f>
        <v>CT 4.2</v>
      </c>
      <c r="B6" s="1508" t="str">
        <f ca="1">IFERROR(INDEX(Programme!$B$4:$C$46,MATCH(A6,Programme!$B$4:$B$46,0),2),"")</f>
        <v>► Appliquer les principes élémentaires de l’algorithmique et du codage à la résolution d’un problème simple.</v>
      </c>
      <c r="C6" s="1508"/>
      <c r="D6" s="1508"/>
      <c r="E6" s="1508"/>
      <c r="F6" s="1508"/>
      <c r="G6" s="1508"/>
      <c r="H6" s="1508"/>
      <c r="I6" s="1508"/>
      <c r="J6" s="1508"/>
      <c r="K6" s="306" t="str">
        <f t="array" aca="1" ref="K6" ca="1">IFERROR(INDEX(Programme!$B$3:$G$46,MATCH($A$6,Programme!$B$3:$B$46,0),SMALL(IF(INDIRECT("Programme!D"&amp;MATCH($A$6,Programme!$B$1:$B$46,0)):INDIRECT("Programme!G"&amp;MATCH($A$6,Programme!$B$1:$B$46,0))&lt;&gt;"",COLUMN(Programme!$D$3:$G$3)-1),ROW()-5)),"")</f>
        <v>IP.2.3</v>
      </c>
      <c r="L6" s="1504" t="str">
        <f ca="1">IFERROR(INDEX(Programme!$I$7:$J$94,MATCH($K6,Programme!$I$7:$I$94,0),2),"")</f>
        <v>Écrire un programme dans lequel des actions sont déclenchées par des événements extérieurs.</v>
      </c>
      <c r="M6" s="1504"/>
      <c r="N6" s="1504"/>
      <c r="O6" s="1504"/>
      <c r="P6" s="1504"/>
      <c r="Q6" s="1505"/>
      <c r="R6" s="1511" t="str">
        <f ca="1">IFERROR(INDEX(Programme!$K$7:$L$94,MATCH($K6&amp;".1",Programme!$K$7:$K$94,0),2),"")&amp;IFERROR(INDEX(Programme!$K$7:$L$94,MATCH($K6&amp;".2",Programme!$K$7:$K$94,0),2),"")&amp;IFERROR(INDEX(Programme!$K$7:$L$94,MATCH($K6&amp;".3",Programme!$K$7:$K$94,0),2),"")&amp;IFERROR(INDEX(Programme!$K$7:$L$94,MATCH($K6&amp;".4",Programme!$K$7:$K$94,0),2),"")&amp;IFERROR(INDEX(Programme!$K$7:$L$94,MATCH($K6&amp;".5",Programme!$K$7:$K$94,0),2),"")&amp;IFERROR(INDEX(Programme!$K$7:$L$94,MATCH($K6&amp;".6",Programme!$K$7:$K$94,0),2),"")</f>
        <v>Notions d’algorithme et de programme. Notion de variable informatique. Déclenchement d'une action par un événement, séquences d'instructions, boucles, instructions conditionnelles. Systèmes embarqués. Forme et transmission du signal. Capteur, actionneur, interface.</v>
      </c>
      <c r="S6" s="1504"/>
      <c r="T6" s="1504"/>
      <c r="U6" s="1504"/>
      <c r="V6" s="1504"/>
      <c r="W6" s="1504"/>
      <c r="X6" s="1504"/>
      <c r="Y6" s="1512"/>
    </row>
    <row r="7" spans="1:25" ht="32.25" customHeight="1" x14ac:dyDescent="0.25">
      <c r="A7" s="312"/>
      <c r="B7" s="314"/>
      <c r="C7" s="314"/>
      <c r="D7" s="314"/>
      <c r="E7" s="314"/>
      <c r="F7" s="314"/>
      <c r="G7" s="314"/>
      <c r="H7" s="314"/>
      <c r="I7" s="314"/>
      <c r="J7" s="314"/>
      <c r="K7" s="310" t="str">
        <f t="array" aca="1" ref="K7" ca="1">IFERROR(INDEX(Programme!$B$3:$G$46,MATCH($A$6,Programme!$B$3:$B$46,0),SMALL(IF(INDIRECT("Programme!D"&amp;MATCH($A$6,Programme!$B$1:$B$46,0)):INDIRECT("Programme!G"&amp;MATCH($A$6,Programme!$B$1:$B$46,0))&lt;&gt;"",COLUMN(Programme!$D$3:$G$3)-1),ROW()-5)),"")</f>
        <v/>
      </c>
      <c r="L7" s="1506" t="str">
        <f ca="1">IFERROR(INDEX(Programme!$I$7:$J$94,MATCH($K7,Programme!$I$7:$I$94,0),2),"")</f>
        <v/>
      </c>
      <c r="M7" s="1506"/>
      <c r="N7" s="1506"/>
      <c r="O7" s="1506"/>
      <c r="P7" s="1506"/>
      <c r="Q7" s="1507"/>
      <c r="R7" s="1513" t="str">
        <f ca="1">IFERROR(INDEX(Programme!$K$7:$L$94,MATCH($K7&amp;".1",Programme!$K$7:$K$94,0),2),"")&amp;IFERROR(INDEX(Programme!$K$7:$L$94,MATCH($K7&amp;".2",Programme!$K$7:$K$94,0),2),"")&amp;IFERROR(INDEX(Programme!$K$7:$L$94,MATCH($K7&amp;".3",Programme!$K$7:$K$94,0),2),"")&amp;IFERROR(INDEX(Programme!$K$7:$L$94,MATCH($K7&amp;".4",Programme!$K$7:$K$94,0),2),"")&amp;IFERROR(INDEX(Programme!$K$7:$L$94,MATCH($K7&amp;".5",Programme!$K$7:$K$94,0),2),"")&amp;IFERROR(INDEX(Programme!$K$7:$L$94,MATCH($K7&amp;".6",Programme!$K$7:$K$94,0),2),"")</f>
        <v/>
      </c>
      <c r="S7" s="1506"/>
      <c r="T7" s="1506"/>
      <c r="U7" s="1506"/>
      <c r="V7" s="1506"/>
      <c r="W7" s="1506"/>
      <c r="X7" s="1506"/>
      <c r="Y7" s="1514"/>
    </row>
    <row r="8" spans="1:25" ht="32.25" customHeight="1" x14ac:dyDescent="0.25">
      <c r="A8" s="311" t="str">
        <f t="array" aca="1" ref="A8" ca="1">IFERROR(INDEX(Problématiques_compétences!$F$2:$AK$2,SMALL(IF(INDIRECT("Problématiques_compétences!F"&amp;MATCH($A$1,Problématiques_compétences!$D$1:$D$118,0)):INDIRECT("Problématiques_compétences!AK"&amp;MATCH($A$1,Problématiques_compétences!$D$1:$D$118,0))="x",COLUMN(Problématiques_compétences!$F$1:$AK$1)-5,""),ROW()-5)),"")</f>
        <v>CT 5.5</v>
      </c>
      <c r="B8" s="1508" t="str">
        <f ca="1">IFERROR(INDEX(Programme!$B$4:$C$46,MATCH(A8,Programme!$B$4:$B$46,0),2),"")</f>
        <v>► Modifier ou paramétrer le fonctionnement d’un objet communicant.</v>
      </c>
      <c r="C8" s="1508"/>
      <c r="D8" s="1508"/>
      <c r="E8" s="1508"/>
      <c r="F8" s="1508"/>
      <c r="G8" s="1508"/>
      <c r="H8" s="1508"/>
      <c r="I8" s="1508"/>
      <c r="J8" s="1508"/>
      <c r="K8" s="306" t="str">
        <f t="array" aca="1" ref="K8" ca="1">IFERROR(INDEX(Programme!$B$3:$G$46,MATCH($A$8,Programme!$B$3:$B$46,0),SMALL(IF(INDIRECT("Programme!D"&amp;MATCH($A$8,Programme!$B$1:$B$46,0)):INDIRECT("Programme!G"&amp;MATCH($A$8,Programme!$B$1:$B$46,0))&lt;&gt;"",COLUMN(Programme!$D$3:$G$3)-1),ROW()-7)),"")</f>
        <v>IP.2.3</v>
      </c>
      <c r="L8" s="1504" t="str">
        <f ca="1">IFERROR(INDEX(Programme!$I$7:$J$94,MATCH($K8,Programme!$I$7:$I$94,0),2),"")</f>
        <v>Écrire un programme dans lequel des actions sont déclenchées par des événements extérieurs.</v>
      </c>
      <c r="M8" s="1504"/>
      <c r="N8" s="1504"/>
      <c r="O8" s="1504"/>
      <c r="P8" s="1504"/>
      <c r="Q8" s="1505"/>
      <c r="R8" s="1511" t="str">
        <f ca="1">IFERROR(INDEX(Programme!$K$7:$L$94,MATCH($K8&amp;".1",Programme!$K$7:$K$94,0),2),"")&amp;IFERROR(INDEX(Programme!$K$7:$L$94,MATCH($K8&amp;".2",Programme!$K$7:$K$94,0),2),"")&amp;IFERROR(INDEX(Programme!$K$7:$L$94,MATCH($K8&amp;".3",Programme!$K$7:$K$94,0),2),"")&amp;IFERROR(INDEX(Programme!$K$7:$L$94,MATCH($K8&amp;".4",Programme!$K$7:$K$94,0),2),"")&amp;IFERROR(INDEX(Programme!$K$7:$L$94,MATCH($K8&amp;".5",Programme!$K$7:$K$94,0),2),"")&amp;IFERROR(INDEX(Programme!$K$7:$L$94,MATCH($K8&amp;".6",Programme!$K$7:$K$94,0),2),"")</f>
        <v>Notions d’algorithme et de programme. Notion de variable informatique. Déclenchement d'une action par un événement, séquences d'instructions, boucles, instructions conditionnelles. Systèmes embarqués. Forme et transmission du signal. Capteur, actionneur, interface.</v>
      </c>
      <c r="S8" s="1504"/>
      <c r="T8" s="1504"/>
      <c r="U8" s="1504"/>
      <c r="V8" s="1504"/>
      <c r="W8" s="1504"/>
      <c r="X8" s="1504"/>
      <c r="Y8" s="1512"/>
    </row>
    <row r="9" spans="1:25" ht="32.25" customHeight="1" x14ac:dyDescent="0.25">
      <c r="A9" s="313"/>
      <c r="B9" s="315"/>
      <c r="C9" s="315"/>
      <c r="D9" s="315"/>
      <c r="E9" s="315"/>
      <c r="F9" s="315"/>
      <c r="G9" s="315"/>
      <c r="H9" s="315"/>
      <c r="I9" s="315"/>
      <c r="J9" s="315"/>
      <c r="K9" s="310" t="str">
        <f t="array" aca="1" ref="K9" ca="1">IFERROR(INDEX(Programme!$B$3:$G$46,MATCH($A$8,Programme!$B$3:$B$46,0),SMALL(IF(INDIRECT("Programme!D"&amp;MATCH($A$8,Programme!$B$1:$B$46,0)):INDIRECT("Programme!G"&amp;MATCH($A$8,Programme!$B$1:$B$46,0))&lt;&gt;"",COLUMN(Programme!$D$3:$G$3)-1),ROW()-7)),"")</f>
        <v/>
      </c>
      <c r="L9" s="1506" t="str">
        <f ca="1">IFERROR(INDEX(Programme!$I$7:$J$94,MATCH($K9,Programme!$I$7:$I$94,0),2),"")</f>
        <v/>
      </c>
      <c r="M9" s="1506"/>
      <c r="N9" s="1506"/>
      <c r="O9" s="1506"/>
      <c r="P9" s="1506"/>
      <c r="Q9" s="1507"/>
      <c r="R9" s="1513" t="str">
        <f ca="1">IFERROR(INDEX(Programme!$K$7:$L$94,MATCH($K9&amp;".1",Programme!$K$7:$K$94,0),2),"")&amp;IFERROR(INDEX(Programme!$K$7:$L$94,MATCH($K9&amp;".2",Programme!$K$7:$K$94,0),2),"")&amp;IFERROR(INDEX(Programme!$K$7:$L$94,MATCH($K9&amp;".3",Programme!$K$7:$K$94,0),2),"")&amp;IFERROR(INDEX(Programme!$K$7:$L$94,MATCH($K9&amp;".4",Programme!$K$7:$K$94,0),2),"")&amp;IFERROR(INDEX(Programme!$K$7:$L$94,MATCH($K9&amp;".5",Programme!$K$7:$K$94,0),2),"")&amp;IFERROR(INDEX(Programme!$K$7:$L$94,MATCH($K9&amp;".6",Programme!$K$7:$K$94,0),2),"")</f>
        <v/>
      </c>
      <c r="S9" s="1506"/>
      <c r="T9" s="1506"/>
      <c r="U9" s="1506"/>
      <c r="V9" s="1506"/>
      <c r="W9" s="1506"/>
      <c r="X9" s="1506"/>
      <c r="Y9" s="1514"/>
    </row>
    <row r="10" spans="1:25" ht="32.25" customHeight="1" x14ac:dyDescent="0.25">
      <c r="A10" s="311" t="str">
        <f t="array" aca="1" ref="A10" ca="1">IFERROR(INDEX(Problématiques_compétences!$F$2:$AK$2,SMALL(IF(INDIRECT("Problématiques_compétences!F"&amp;MATCH($A$1,Problématiques_compétences!$D$1:$D$118,0)):INDIRECT("Problématiques_compétences!AK"&amp;MATCH($A$1,Problématiques_compétences!$D$1:$D$118,0))="x",COLUMN(Problématiques_compétences!$F$1:$AK$1)-5,""),ROW()-6)),"")</f>
        <v>CS 5.7</v>
      </c>
      <c r="B10" s="1508" t="str">
        <f ca="1">IFERROR(INDEX(Programme!$B$4:$C$46,MATCH(A10,Programme!$B$4:$B$46,0),2),"")</f>
        <v>► Analyser le comportement attendu d’un système réel et décomposer le problème posé en sous-problèmes afin de structurer un programme de commande.</v>
      </c>
      <c r="C10" s="1508"/>
      <c r="D10" s="1508"/>
      <c r="E10" s="1508"/>
      <c r="F10" s="1508"/>
      <c r="G10" s="1508"/>
      <c r="H10" s="1508"/>
      <c r="I10" s="1508"/>
      <c r="J10" s="1508"/>
      <c r="K10" s="306" t="str">
        <f t="array" aca="1" ref="K10" ca="1">IFERROR(INDEX(Programme!$B$3:$G$46,MATCH($A$10,Programme!$B$3:$B$46,0),SMALL(IF(INDIRECT("Programme!D"&amp;MATCH($A$10,Programme!$B$1:$B$46,0)):INDIRECT("Programme!G"&amp;MATCH($A$10,Programme!$B$1:$B$46,0))&lt;&gt;"",COLUMN(Programme!$D$3:$G$3)-1),ROW()-9)),"")</f>
        <v>IP.2.1</v>
      </c>
      <c r="L10" s="1504" t="str">
        <f ca="1">IFERROR(INDEX(Programme!$I$7:$J$94,MATCH($K10,Programme!$I$7:$I$94,0),2),"")</f>
        <v>Analyser le comportement attendu d’un système réel et décomposer le problème posé en sous-problèmes afin de structurer un programme de commande.</v>
      </c>
      <c r="M10" s="1504"/>
      <c r="N10" s="1504"/>
      <c r="O10" s="1504"/>
      <c r="P10" s="1504"/>
      <c r="Q10" s="1505"/>
      <c r="R10" s="1511" t="str">
        <f ca="1">IFERROR(INDEX(Programme!$K$7:$L$94,MATCH($K10&amp;".1",Programme!$K$7:$K$94,0),2),"")&amp;IFERROR(INDEX(Programme!$K$7:$L$94,MATCH($K10&amp;".2",Programme!$K$7:$K$94,0),2),"")&amp;IFERROR(INDEX(Programme!$K$7:$L$94,MATCH($K10&amp;".3",Programme!$K$7:$K$94,0),2),"")&amp;IFERROR(INDEX(Programme!$K$7:$L$94,MATCH($K10&amp;".4",Programme!$K$7:$K$94,0),2),"")&amp;IFERROR(INDEX(Programme!$K$7:$L$94,MATCH($K10&amp;".5",Programme!$K$7:$K$94,0),2),"")&amp;IFERROR(INDEX(Programme!$K$7:$L$94,MATCH($K10&amp;".6",Programme!$K$7:$K$94,0),2),"")</f>
        <v/>
      </c>
      <c r="S10" s="1504"/>
      <c r="T10" s="1504"/>
      <c r="U10" s="1504"/>
      <c r="V10" s="1504"/>
      <c r="W10" s="1504"/>
      <c r="X10" s="1504"/>
      <c r="Y10" s="1512"/>
    </row>
    <row r="11" spans="1:25" ht="32.25" customHeight="1" thickBot="1" x14ac:dyDescent="0.3">
      <c r="A11" s="311"/>
      <c r="B11" s="1508"/>
      <c r="C11" s="1508"/>
      <c r="D11" s="1508"/>
      <c r="E11" s="1508"/>
      <c r="F11" s="1508"/>
      <c r="G11" s="1508"/>
      <c r="H11" s="1508"/>
      <c r="I11" s="1508"/>
      <c r="J11" s="1508"/>
      <c r="K11" s="306" t="str">
        <f t="array" aca="1" ref="K11" ca="1">IFERROR(INDEX(Programme!$B$3:$G$46,MATCH($A$10,Programme!$B$3:$B$46,0),SMALL(IF(INDIRECT("Programme!D"&amp;MATCH($A$10,Programme!$B$1:$B$46,0)):INDIRECT("Programme!G"&amp;MATCH($A$10,Programme!$B$1:$B$46,0))&lt;&gt;"",COLUMN(Programme!$D$3:$G$3)-1),ROW()-9)),"")</f>
        <v/>
      </c>
      <c r="L11" s="1504" t="str">
        <f ca="1">IFERROR(INDEX(Programme!$I$7:$J$94,MATCH($K11,Programme!$I$7:$I$94,0),2),"")</f>
        <v/>
      </c>
      <c r="M11" s="1504"/>
      <c r="N11" s="1509"/>
      <c r="O11" s="1509"/>
      <c r="P11" s="1509"/>
      <c r="Q11" s="1510"/>
      <c r="R11" s="1511" t="str">
        <f ca="1">IFERROR(INDEX(Programme!$K$7:$L$94,MATCH($K11&amp;".1",Programme!$K$7:$K$94,0),2),"")&amp;IFERROR(INDEX(Programme!$K$7:$L$94,MATCH($K11&amp;".2",Programme!$K$7:$K$94,0),2),"")&amp;IFERROR(INDEX(Programme!$K$7:$L$94,MATCH($K11&amp;".3",Programme!$K$7:$K$94,0),2),"")&amp;IFERROR(INDEX(Programme!$K$7:$L$94,MATCH($K11&amp;".4",Programme!$K$7:$K$94,0),2),"")&amp;IFERROR(INDEX(Programme!$K$7:$L$94,MATCH($K11&amp;".5",Programme!$K$7:$K$94,0),2),"")&amp;IFERROR(INDEX(Programme!$K$7:$L$94,MATCH($K11&amp;".6",Programme!$K$7:$K$94,0),2),"")</f>
        <v/>
      </c>
      <c r="S11" s="1504"/>
      <c r="T11" s="1504"/>
      <c r="U11" s="1504"/>
      <c r="V11" s="1504"/>
      <c r="W11" s="1504"/>
      <c r="X11" s="1504"/>
      <c r="Y11" s="1512"/>
    </row>
    <row r="12" spans="1:25" ht="16.5" customHeight="1" x14ac:dyDescent="0.25">
      <c r="A12" s="1048" t="s">
        <v>70</v>
      </c>
      <c r="B12" s="1049"/>
      <c r="C12" s="1049"/>
      <c r="D12" s="1049"/>
      <c r="E12" s="1049"/>
      <c r="F12" s="1049"/>
      <c r="G12" s="1049"/>
      <c r="H12" s="1049"/>
      <c r="I12" s="1049"/>
      <c r="J12" s="1049"/>
      <c r="K12" s="1050"/>
      <c r="L12" s="1051"/>
      <c r="M12" s="1052"/>
      <c r="N12" s="1053" t="s">
        <v>72</v>
      </c>
      <c r="O12" s="1054"/>
      <c r="P12" s="1054"/>
      <c r="Q12" s="1054"/>
      <c r="R12" s="1054"/>
      <c r="S12" s="1054"/>
      <c r="T12" s="1054"/>
      <c r="U12" s="1054"/>
      <c r="V12" s="1054"/>
      <c r="W12" s="1054"/>
      <c r="X12" s="1054"/>
      <c r="Y12" s="1055"/>
    </row>
    <row r="13" spans="1:25" ht="30.75" customHeight="1" x14ac:dyDescent="0.25">
      <c r="A13" s="1531" t="s">
        <v>700</v>
      </c>
      <c r="B13" s="1532"/>
      <c r="C13" s="1532"/>
      <c r="D13" s="1532"/>
      <c r="E13" s="1532"/>
      <c r="F13" s="1532"/>
      <c r="G13" s="1532"/>
      <c r="H13" s="1532"/>
      <c r="I13" s="1532"/>
      <c r="J13" s="1532"/>
      <c r="K13" s="1532"/>
      <c r="L13" s="1532"/>
      <c r="M13" s="1533"/>
      <c r="N13" s="1525" t="s">
        <v>701</v>
      </c>
      <c r="O13" s="1526"/>
      <c r="P13" s="1526"/>
      <c r="Q13" s="1526"/>
      <c r="R13" s="1526"/>
      <c r="S13" s="1526"/>
      <c r="T13" s="1526"/>
      <c r="U13" s="1526"/>
      <c r="V13" s="1526"/>
      <c r="W13" s="1526"/>
      <c r="X13" s="1526"/>
      <c r="Y13" s="1527"/>
    </row>
    <row r="14" spans="1:25" ht="30.75" customHeight="1" x14ac:dyDescent="0.25">
      <c r="A14" s="1534"/>
      <c r="B14" s="1535"/>
      <c r="C14" s="1535"/>
      <c r="D14" s="1535"/>
      <c r="E14" s="1535"/>
      <c r="F14" s="1535"/>
      <c r="G14" s="1535"/>
      <c r="H14" s="1535"/>
      <c r="I14" s="1535"/>
      <c r="J14" s="1535"/>
      <c r="K14" s="1535"/>
      <c r="L14" s="1535"/>
      <c r="M14" s="1536"/>
      <c r="N14" s="1538"/>
      <c r="O14" s="1539"/>
      <c r="P14" s="1539"/>
      <c r="Q14" s="1539"/>
      <c r="R14" s="1539"/>
      <c r="S14" s="1539"/>
      <c r="T14" s="1539"/>
      <c r="U14" s="1539"/>
      <c r="V14" s="1539"/>
      <c r="W14" s="1539"/>
      <c r="X14" s="1539"/>
      <c r="Y14" s="1540"/>
    </row>
    <row r="15" spans="1:25" ht="16.5" customHeight="1" x14ac:dyDescent="0.25">
      <c r="A15" s="1056" t="s">
        <v>382</v>
      </c>
      <c r="B15" s="1057"/>
      <c r="C15" s="1058"/>
      <c r="D15" s="1058"/>
      <c r="E15" s="1058"/>
      <c r="F15" s="1058"/>
      <c r="G15" s="1058"/>
      <c r="H15" s="1058"/>
      <c r="I15" s="1058"/>
      <c r="J15" s="1058"/>
      <c r="K15" s="1059"/>
      <c r="L15" s="1060"/>
      <c r="M15" s="1061"/>
      <c r="N15" s="1062" t="s">
        <v>383</v>
      </c>
      <c r="O15" s="1063"/>
      <c r="P15" s="1063"/>
      <c r="Q15" s="1063"/>
      <c r="R15" s="1063"/>
      <c r="S15" s="1063"/>
      <c r="T15" s="1063"/>
      <c r="U15" s="1063"/>
      <c r="V15" s="1063"/>
      <c r="W15" s="1063"/>
      <c r="X15" s="1063"/>
      <c r="Y15" s="1064"/>
    </row>
    <row r="16" spans="1:25" ht="30" customHeight="1" x14ac:dyDescent="0.25">
      <c r="A16" s="1525" t="s">
        <v>702</v>
      </c>
      <c r="B16" s="1526"/>
      <c r="C16" s="1526"/>
      <c r="D16" s="1526"/>
      <c r="E16" s="1526"/>
      <c r="F16" s="1526"/>
      <c r="G16" s="1526"/>
      <c r="H16" s="1526"/>
      <c r="I16" s="1526"/>
      <c r="J16" s="1526"/>
      <c r="K16" s="1526"/>
      <c r="L16" s="1526"/>
      <c r="M16" s="1527"/>
      <c r="N16" s="1525" t="s">
        <v>703</v>
      </c>
      <c r="O16" s="1526"/>
      <c r="P16" s="1526"/>
      <c r="Q16" s="1526"/>
      <c r="R16" s="1526"/>
      <c r="S16" s="1526"/>
      <c r="T16" s="1526"/>
      <c r="U16" s="1526"/>
      <c r="V16" s="1526"/>
      <c r="W16" s="1526"/>
      <c r="X16" s="1526"/>
      <c r="Y16" s="1527"/>
    </row>
    <row r="17" spans="1:25" ht="30" customHeight="1" thickBot="1" x14ac:dyDescent="0.3">
      <c r="A17" s="1528"/>
      <c r="B17" s="1529"/>
      <c r="C17" s="1529"/>
      <c r="D17" s="1529"/>
      <c r="E17" s="1529"/>
      <c r="F17" s="1529"/>
      <c r="G17" s="1529"/>
      <c r="H17" s="1529"/>
      <c r="I17" s="1529"/>
      <c r="J17" s="1529"/>
      <c r="K17" s="1529"/>
      <c r="L17" s="1529"/>
      <c r="M17" s="1530"/>
      <c r="N17" s="1528"/>
      <c r="O17" s="1529"/>
      <c r="P17" s="1529"/>
      <c r="Q17" s="1529"/>
      <c r="R17" s="1529"/>
      <c r="S17" s="1529"/>
      <c r="T17" s="1529"/>
      <c r="U17" s="1529"/>
      <c r="V17" s="1529"/>
      <c r="W17" s="1529"/>
      <c r="X17" s="1529"/>
      <c r="Y17" s="1530"/>
    </row>
    <row r="18" spans="1:25" ht="16.5" customHeight="1" x14ac:dyDescent="0.25">
      <c r="A18" s="1065" t="s">
        <v>73</v>
      </c>
      <c r="B18" s="1054"/>
      <c r="C18" s="1054"/>
      <c r="D18" s="1054"/>
      <c r="E18" s="1054"/>
      <c r="F18" s="1054" t="s">
        <v>847</v>
      </c>
      <c r="G18" s="1054"/>
      <c r="H18" s="1054"/>
      <c r="I18" s="1054"/>
      <c r="J18" s="1054"/>
      <c r="K18" s="1053"/>
      <c r="L18" s="1051"/>
      <c r="M18" s="1066"/>
      <c r="N18" s="1520" t="s">
        <v>388</v>
      </c>
      <c r="O18" s="1521"/>
      <c r="P18" s="1521"/>
      <c r="Q18" s="1521"/>
      <c r="R18" s="1541" t="s">
        <v>704</v>
      </c>
      <c r="S18" s="1541"/>
      <c r="T18" s="1541"/>
      <c r="U18" s="1541"/>
      <c r="V18" s="1541"/>
      <c r="W18" s="1541"/>
      <c r="X18" s="1541"/>
      <c r="Y18" s="1542"/>
    </row>
    <row r="19" spans="1:25" ht="29.25" customHeight="1" thickBot="1" x14ac:dyDescent="0.3">
      <c r="A19" s="1075" t="s">
        <v>473</v>
      </c>
      <c r="B19" s="1067"/>
      <c r="C19" s="1067"/>
      <c r="D19" s="1067"/>
      <c r="E19" s="1067"/>
      <c r="F19" s="1067"/>
      <c r="G19" s="1067"/>
      <c r="H19" s="1068"/>
      <c r="I19" s="1068"/>
      <c r="J19" s="1068"/>
      <c r="K19" s="1069"/>
      <c r="L19" s="1069"/>
      <c r="M19" s="1070"/>
      <c r="N19" s="1522"/>
      <c r="O19" s="1523"/>
      <c r="P19" s="1523"/>
      <c r="Q19" s="1523"/>
      <c r="R19" s="1529" t="s">
        <v>705</v>
      </c>
      <c r="S19" s="1529"/>
      <c r="T19" s="1529"/>
      <c r="U19" s="1529"/>
      <c r="V19" s="1518"/>
      <c r="W19" s="1518"/>
      <c r="X19" s="1518"/>
      <c r="Y19" s="1519"/>
    </row>
    <row r="20" spans="1:25" x14ac:dyDescent="0.25">
      <c r="A20" s="1071"/>
      <c r="B20" s="1063"/>
      <c r="C20" s="1063"/>
      <c r="D20" s="1063"/>
      <c r="E20" s="1063"/>
      <c r="F20" s="1063"/>
      <c r="G20" s="1063"/>
      <c r="H20" s="1059"/>
      <c r="I20" s="1059"/>
      <c r="J20" s="1059"/>
      <c r="K20" s="1072"/>
      <c r="L20" s="1072"/>
      <c r="M20" s="1072"/>
      <c r="N20" s="1072"/>
      <c r="O20" s="1073"/>
      <c r="P20" s="1073"/>
      <c r="Q20" s="1073"/>
      <c r="R20" s="1073"/>
      <c r="S20" s="1073"/>
      <c r="T20" s="1073"/>
      <c r="U20" s="1073"/>
      <c r="V20" s="1073"/>
      <c r="W20" s="1073"/>
      <c r="X20" s="1073"/>
      <c r="Y20" s="1073"/>
    </row>
    <row r="21" spans="1:25" ht="15.75" x14ac:dyDescent="0.25">
      <c r="A21" s="1537" t="s">
        <v>74</v>
      </c>
      <c r="B21" s="1537"/>
      <c r="C21" s="1537"/>
      <c r="D21" s="1537"/>
      <c r="E21" s="1537"/>
      <c r="F21" s="1537"/>
      <c r="G21" s="1537"/>
      <c r="H21" s="1537"/>
      <c r="I21" s="1537"/>
      <c r="J21" s="1537"/>
      <c r="K21" s="1537"/>
      <c r="L21" s="1537"/>
      <c r="M21" s="1537"/>
      <c r="N21" s="1537"/>
      <c r="O21" s="1537"/>
      <c r="P21" s="1537"/>
      <c r="Q21" s="1537"/>
      <c r="R21" s="1537"/>
      <c r="S21" s="1537"/>
      <c r="T21" s="1537"/>
      <c r="U21" s="1537"/>
      <c r="V21" s="1537"/>
      <c r="W21" s="1537"/>
      <c r="X21" s="1537"/>
      <c r="Y21" s="1537"/>
    </row>
    <row r="22" spans="1:25" x14ac:dyDescent="0.25">
      <c r="A22" s="1074"/>
      <c r="B22" s="1047"/>
      <c r="C22" s="1517" t="s">
        <v>75</v>
      </c>
      <c r="D22" s="1515"/>
      <c r="E22" s="1515"/>
      <c r="F22" s="1515"/>
      <c r="G22" s="1515"/>
      <c r="H22" s="1515"/>
      <c r="I22" s="1515"/>
      <c r="J22" s="1515"/>
      <c r="K22" s="1516"/>
      <c r="L22" s="1515" t="s">
        <v>76</v>
      </c>
      <c r="M22" s="1515"/>
      <c r="N22" s="1515"/>
      <c r="O22" s="1515"/>
      <c r="P22" s="1515"/>
      <c r="Q22" s="1515"/>
      <c r="R22" s="1516"/>
      <c r="S22" s="1517" t="s">
        <v>77</v>
      </c>
      <c r="T22" s="1515"/>
      <c r="U22" s="1515"/>
      <c r="V22" s="1515"/>
      <c r="W22" s="1515"/>
      <c r="X22" s="1515"/>
      <c r="Y22" s="1516"/>
    </row>
    <row r="23" spans="1:25" ht="33.75" customHeight="1" x14ac:dyDescent="0.25">
      <c r="A23" s="1497" t="s">
        <v>78</v>
      </c>
      <c r="B23" s="1524"/>
      <c r="C23" s="1492" t="s">
        <v>706</v>
      </c>
      <c r="D23" s="1493"/>
      <c r="E23" s="1493"/>
      <c r="F23" s="1493"/>
      <c r="G23" s="1493"/>
      <c r="H23" s="1493"/>
      <c r="I23" s="1493"/>
      <c r="J23" s="1493"/>
      <c r="K23" s="1494"/>
      <c r="L23" s="1493" t="s">
        <v>707</v>
      </c>
      <c r="M23" s="1493"/>
      <c r="N23" s="1493"/>
      <c r="O23" s="1493"/>
      <c r="P23" s="1493"/>
      <c r="Q23" s="1493"/>
      <c r="R23" s="1494"/>
      <c r="S23" s="1492" t="s">
        <v>708</v>
      </c>
      <c r="T23" s="1493"/>
      <c r="U23" s="1493"/>
      <c r="V23" s="1493"/>
      <c r="W23" s="1493"/>
      <c r="X23" s="1493"/>
      <c r="Y23" s="1494"/>
    </row>
    <row r="24" spans="1:25" ht="157.5" customHeight="1" x14ac:dyDescent="0.25">
      <c r="A24" s="1495" t="s">
        <v>79</v>
      </c>
      <c r="B24" s="1496"/>
      <c r="C24" s="1492" t="s">
        <v>709</v>
      </c>
      <c r="D24" s="1493"/>
      <c r="E24" s="1493"/>
      <c r="F24" s="1493"/>
      <c r="G24" s="1493"/>
      <c r="H24" s="1493"/>
      <c r="I24" s="1493"/>
      <c r="J24" s="1493"/>
      <c r="K24" s="1494"/>
      <c r="L24" s="1492" t="s">
        <v>710</v>
      </c>
      <c r="M24" s="1493"/>
      <c r="N24" s="1493"/>
      <c r="O24" s="1493"/>
      <c r="P24" s="1493"/>
      <c r="Q24" s="1493"/>
      <c r="R24" s="1494"/>
      <c r="S24" s="1492" t="s">
        <v>711</v>
      </c>
      <c r="T24" s="1493"/>
      <c r="U24" s="1493"/>
      <c r="V24" s="1493"/>
      <c r="W24" s="1493"/>
      <c r="X24" s="1493"/>
      <c r="Y24" s="1494"/>
    </row>
    <row r="25" spans="1:25" ht="81" customHeight="1" x14ac:dyDescent="0.25">
      <c r="A25" s="1497" t="s">
        <v>81</v>
      </c>
      <c r="B25" s="1498"/>
      <c r="C25" s="1492" t="s">
        <v>712</v>
      </c>
      <c r="D25" s="1493"/>
      <c r="E25" s="1493"/>
      <c r="F25" s="1493"/>
      <c r="G25" s="1493"/>
      <c r="H25" s="1493"/>
      <c r="I25" s="1493"/>
      <c r="J25" s="1493"/>
      <c r="K25" s="1494"/>
      <c r="L25" s="1492" t="s">
        <v>713</v>
      </c>
      <c r="M25" s="1493"/>
      <c r="N25" s="1493"/>
      <c r="O25" s="1493"/>
      <c r="P25" s="1493"/>
      <c r="Q25" s="1493"/>
      <c r="R25" s="1494"/>
      <c r="S25" s="1492" t="s">
        <v>714</v>
      </c>
      <c r="T25" s="1493"/>
      <c r="U25" s="1493"/>
      <c r="V25" s="1493"/>
      <c r="W25" s="1493"/>
      <c r="X25" s="1493"/>
      <c r="Y25" s="1494"/>
    </row>
    <row r="26" spans="1:25" ht="70.5" customHeight="1" x14ac:dyDescent="0.25">
      <c r="A26" s="1497" t="s">
        <v>80</v>
      </c>
      <c r="B26" s="1498"/>
      <c r="C26" s="1492" t="s">
        <v>715</v>
      </c>
      <c r="D26" s="1493"/>
      <c r="E26" s="1493"/>
      <c r="F26" s="1493"/>
      <c r="G26" s="1493"/>
      <c r="H26" s="1493"/>
      <c r="I26" s="1493"/>
      <c r="J26" s="1493"/>
      <c r="K26" s="1494"/>
      <c r="L26" s="1492" t="s">
        <v>716</v>
      </c>
      <c r="M26" s="1493"/>
      <c r="N26" s="1493"/>
      <c r="O26" s="1493"/>
      <c r="P26" s="1493"/>
      <c r="Q26" s="1493"/>
      <c r="R26" s="1494"/>
      <c r="S26" s="1492" t="s">
        <v>717</v>
      </c>
      <c r="T26" s="1493"/>
      <c r="U26" s="1493"/>
      <c r="V26" s="1493"/>
      <c r="W26" s="1493"/>
      <c r="X26" s="1493"/>
      <c r="Y26" s="1494"/>
    </row>
    <row r="27" spans="1:25" ht="45" customHeight="1" x14ac:dyDescent="0.25">
      <c r="A27" s="1495" t="s">
        <v>341</v>
      </c>
      <c r="B27" s="1496"/>
      <c r="C27" s="1492" t="s">
        <v>718</v>
      </c>
      <c r="D27" s="1493"/>
      <c r="E27" s="1493"/>
      <c r="F27" s="1493"/>
      <c r="G27" s="1493"/>
      <c r="H27" s="1493"/>
      <c r="I27" s="1493"/>
      <c r="J27" s="1493"/>
      <c r="K27" s="1494"/>
      <c r="L27" s="1492" t="s">
        <v>719</v>
      </c>
      <c r="M27" s="1493"/>
      <c r="N27" s="1493"/>
      <c r="O27" s="1493"/>
      <c r="P27" s="1493"/>
      <c r="Q27" s="1493"/>
      <c r="R27" s="1494"/>
      <c r="S27" s="1492" t="s">
        <v>720</v>
      </c>
      <c r="T27" s="1493"/>
      <c r="U27" s="1493"/>
      <c r="V27" s="1493"/>
      <c r="W27" s="1493"/>
      <c r="X27" s="1493"/>
      <c r="Y27" s="1494"/>
    </row>
    <row r="30" spans="1:25" x14ac:dyDescent="0.25">
      <c r="D30" s="4"/>
    </row>
    <row r="32" spans="1:25" x14ac:dyDescent="0.25">
      <c r="I32" s="12"/>
      <c r="J32" s="12"/>
      <c r="K32" s="12"/>
    </row>
    <row r="33" spans="9:11" ht="15.75" x14ac:dyDescent="0.25">
      <c r="I33" s="13"/>
      <c r="J33" s="14"/>
      <c r="K33" s="5"/>
    </row>
    <row r="34" spans="9:11" x14ac:dyDescent="0.25">
      <c r="I34" s="12"/>
      <c r="J34" s="5"/>
    </row>
    <row r="35" spans="9:11" x14ac:dyDescent="0.25">
      <c r="I35" s="12"/>
    </row>
  </sheetData>
  <mergeCells count="56">
    <mergeCell ref="B6:J6"/>
    <mergeCell ref="L6:Q6"/>
    <mergeCell ref="R6:Y6"/>
    <mergeCell ref="L7:Q7"/>
    <mergeCell ref="L5:Q5"/>
    <mergeCell ref="R5:Y5"/>
    <mergeCell ref="R7:Y7"/>
    <mergeCell ref="A1:A2"/>
    <mergeCell ref="B2:M2"/>
    <mergeCell ref="B4:J4"/>
    <mergeCell ref="L4:Q4"/>
    <mergeCell ref="R4:Y4"/>
    <mergeCell ref="B8:J8"/>
    <mergeCell ref="L8:Q8"/>
    <mergeCell ref="R8:Y8"/>
    <mergeCell ref="L9:Q9"/>
    <mergeCell ref="R9:Y9"/>
    <mergeCell ref="B10:J10"/>
    <mergeCell ref="L10:Q10"/>
    <mergeCell ref="R10:Y10"/>
    <mergeCell ref="B11:J11"/>
    <mergeCell ref="L11:Q11"/>
    <mergeCell ref="R11:Y11"/>
    <mergeCell ref="A13:M14"/>
    <mergeCell ref="N13:Y14"/>
    <mergeCell ref="A16:M17"/>
    <mergeCell ref="N16:Y17"/>
    <mergeCell ref="N18:Q19"/>
    <mergeCell ref="R18:U18"/>
    <mergeCell ref="V18:Y18"/>
    <mergeCell ref="R19:U19"/>
    <mergeCell ref="V19:Y19"/>
    <mergeCell ref="A21:Y21"/>
    <mergeCell ref="C22:K22"/>
    <mergeCell ref="L22:R22"/>
    <mergeCell ref="S22:Y22"/>
    <mergeCell ref="A23:B23"/>
    <mergeCell ref="C23:K23"/>
    <mergeCell ref="L23:R23"/>
    <mergeCell ref="S23:Y23"/>
    <mergeCell ref="A24:B24"/>
    <mergeCell ref="C24:K24"/>
    <mergeCell ref="L24:R24"/>
    <mergeCell ref="S24:Y24"/>
    <mergeCell ref="A25:B25"/>
    <mergeCell ref="C25:K25"/>
    <mergeCell ref="L25:R25"/>
    <mergeCell ref="S25:Y25"/>
    <mergeCell ref="A26:B26"/>
    <mergeCell ref="C26:K26"/>
    <mergeCell ref="L26:R26"/>
    <mergeCell ref="S26:Y26"/>
    <mergeCell ref="A27:B27"/>
    <mergeCell ref="C27:K27"/>
    <mergeCell ref="L27:R27"/>
    <mergeCell ref="S27:Y27"/>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Y35"/>
  <sheetViews>
    <sheetView topLeftCell="A10" zoomScale="85" zoomScaleNormal="85" workbookViewId="0">
      <selection activeCell="AE12" sqref="AE12"/>
    </sheetView>
  </sheetViews>
  <sheetFormatPr baseColWidth="10" defaultRowHeight="15" x14ac:dyDescent="0.25"/>
  <cols>
    <col min="1" max="1" width="7.28515625" style="284" customWidth="1"/>
    <col min="2" max="10" width="6.5703125" style="284" customWidth="1"/>
    <col min="11" max="11" width="9.140625" style="284" customWidth="1"/>
    <col min="12" max="17" width="8.28515625" style="284" customWidth="1"/>
    <col min="18" max="25" width="8.5703125" style="284" customWidth="1"/>
    <col min="26" max="31" width="4.7109375" style="284" customWidth="1"/>
    <col min="32" max="16384" width="11.42578125" style="284"/>
  </cols>
  <sheetData>
    <row r="1" spans="1:25" ht="18" customHeight="1" x14ac:dyDescent="0.25">
      <c r="A1" s="1499" t="s">
        <v>519</v>
      </c>
      <c r="B1" s="291" t="s">
        <v>42</v>
      </c>
      <c r="C1" s="292"/>
      <c r="D1" s="292"/>
      <c r="E1" s="292"/>
      <c r="F1" s="292"/>
      <c r="G1" s="292"/>
      <c r="H1" s="292"/>
      <c r="I1" s="292"/>
      <c r="J1" s="292"/>
      <c r="K1" s="292"/>
      <c r="L1" s="292"/>
      <c r="M1" s="293"/>
      <c r="N1" s="299" t="s">
        <v>381</v>
      </c>
      <c r="O1" s="294"/>
      <c r="P1" s="294"/>
      <c r="Q1" s="294"/>
      <c r="R1" s="294"/>
      <c r="S1" s="294"/>
      <c r="T1" s="294"/>
      <c r="U1" s="294"/>
      <c r="V1" s="294"/>
      <c r="W1" s="294"/>
      <c r="X1" s="294"/>
      <c r="Y1" s="295"/>
    </row>
    <row r="2" spans="1:25" ht="20.25" customHeight="1" thickBot="1" x14ac:dyDescent="0.3">
      <c r="A2" s="1500"/>
      <c r="B2" s="1501" t="str">
        <f>INDEX(Problématiques_compétences!$A$3:$D$118,QUOTIENT(MATCH(A1,Problématiques_compétences!$D$3:$D$118,0),8)*8+2,1)</f>
        <v>4) Programmer un objet</v>
      </c>
      <c r="C2" s="1502"/>
      <c r="D2" s="1502"/>
      <c r="E2" s="1502"/>
      <c r="F2" s="1502"/>
      <c r="G2" s="1502"/>
      <c r="H2" s="1502"/>
      <c r="I2" s="1502"/>
      <c r="J2" s="1502"/>
      <c r="K2" s="1502"/>
      <c r="L2" s="1502"/>
      <c r="M2" s="1503"/>
      <c r="N2" s="296" t="str">
        <f>INDEX(Problématiques_compétences!$B$3:$D$118,MATCH(A1,Problématiques_compétences!$D$3:$D$118,0),1)</f>
        <v>Comment piloter par l’intermédiaire d’un Smartphone ou d’une tablette un système technique ?  N+1</v>
      </c>
      <c r="O2" s="297"/>
      <c r="P2" s="297"/>
      <c r="Q2" s="297"/>
      <c r="R2" s="297"/>
      <c r="S2" s="297"/>
      <c r="T2" s="297"/>
      <c r="U2" s="297"/>
      <c r="V2" s="297"/>
      <c r="W2" s="297"/>
      <c r="X2" s="297"/>
      <c r="Y2" s="298"/>
    </row>
    <row r="3" spans="1:25" ht="15.75" customHeight="1" x14ac:dyDescent="0.25">
      <c r="A3" s="291" t="s">
        <v>55</v>
      </c>
      <c r="B3" s="300"/>
      <c r="C3" s="300"/>
      <c r="D3" s="300"/>
      <c r="E3" s="301"/>
      <c r="F3" s="300"/>
      <c r="G3" s="300"/>
      <c r="H3" s="301"/>
      <c r="I3" s="300"/>
      <c r="J3" s="300"/>
      <c r="K3" s="302" t="s">
        <v>71</v>
      </c>
      <c r="L3" s="303"/>
      <c r="M3" s="303"/>
      <c r="N3" s="303"/>
      <c r="O3" s="300"/>
      <c r="P3" s="300"/>
      <c r="Q3" s="300"/>
      <c r="R3" s="304" t="s">
        <v>350</v>
      </c>
      <c r="S3" s="300"/>
      <c r="T3" s="300"/>
      <c r="U3" s="300"/>
      <c r="V3" s="300"/>
      <c r="W3" s="300"/>
      <c r="X3" s="300"/>
      <c r="Y3" s="305"/>
    </row>
    <row r="4" spans="1:25" ht="32.25" customHeight="1" x14ac:dyDescent="0.25">
      <c r="A4" s="311" t="str">
        <f t="array" aca="1" ref="A4" ca="1">IFERROR(INDEX(Problématiques_compétences!$F$2:$AK$2,SMALL(IF(INDIRECT("Problématiques_compétences!F"&amp;MATCH($A$1,Problématiques_compétences!$D$1:$D$118,0)):INDIRECT("Problématiques_compétences!AK"&amp;MATCH($A$1,Problématiques_compétences!$D$1:$D$118,0))="x",COLUMN(Problématiques_compétences!$F$1:$AK$1)-5,""),ROW()-3)),"")</f>
        <v>CS 1.6</v>
      </c>
      <c r="B4" s="1508" t="str">
        <f ca="1">INDEX(Programme!$B$4:$C$46,MATCH(A4,Programme!$B$4:$B$46,0),2)</f>
        <v>► Analyser le fonctionnement et la structure d’un objet, identifier les entrées et sorties.</v>
      </c>
      <c r="C4" s="1508"/>
      <c r="D4" s="1508"/>
      <c r="E4" s="1508"/>
      <c r="F4" s="1508"/>
      <c r="G4" s="1508"/>
      <c r="H4" s="1508"/>
      <c r="I4" s="1508"/>
      <c r="J4" s="1508"/>
      <c r="K4" s="306" t="str">
        <f t="array" aca="1" ref="K4" ca="1">INDEX(Programme!$B$3:$G$46,MATCH($A$4,Programme!$B$3:$B$46,0),SMALL(IF(INDIRECT("Programme!D"&amp;MATCH($A$4,Programme!$B$1:$B$46,0)):INDIRECT("Programme!G"&amp;MATCH($A$4,Programme!$B$1:$B$46,0))&lt;&gt;"",COLUMN(Programme!$D$3:$G$3)-1),ROW()-3))</f>
        <v>MSOST.1.3</v>
      </c>
      <c r="L4" s="1504" t="str">
        <f ca="1">IFERROR(INDEX(Programme!$I$7:$J$94,MATCH($K4,Programme!$I$7:$I$94,0),2),"")</f>
        <v>Analyser le fonctionnement et la structure d’un objet, identifier les entrées et sorties.</v>
      </c>
      <c r="M4" s="1504"/>
      <c r="N4" s="1504"/>
      <c r="O4" s="1504"/>
      <c r="P4" s="1504"/>
      <c r="Q4" s="1505"/>
      <c r="R4" s="1511" t="str">
        <f ca="1">IFERROR(INDEX(Programme!$K$7:$L$94,MATCH($K4&amp;".1",Programme!$K$7:$K$94,0),2),"")&amp;IFERROR(INDEX(Programme!$K$7:$L$94,MATCH($K4&amp;".2",Programme!$K$7:$K$94,0),2),"")&amp;IFERROR(INDEX(Programme!$K$7:$L$94,MATCH($K4&amp;".3",Programme!$K$7:$K$94,0),2),"")&amp;IFERROR(INDEX(Programme!$K$7:$L$94,MATCH($K4&amp;".4",Programme!$K$7:$K$94,0),2),"")&amp;IFERROR(INDEX(Programme!$K$7:$L$94,MATCH($K4&amp;".5",Programme!$K$7:$K$94,0),2),"")&amp;IFERROR(INDEX(Programme!$K$7:$L$94,MATCH($K4&amp;".6",Programme!$K$7:$K$94,0),2),"")</f>
        <v>Représentation fonctionnelle des systèmes. Structure des systèmes. Chaîne d’énergie.Chaîne d’information.</v>
      </c>
      <c r="S4" s="1504"/>
      <c r="T4" s="1504"/>
      <c r="U4" s="1504"/>
      <c r="V4" s="1504"/>
      <c r="W4" s="1504"/>
      <c r="X4" s="1504"/>
      <c r="Y4" s="1512"/>
    </row>
    <row r="5" spans="1:25" ht="32.25" customHeight="1" x14ac:dyDescent="0.25">
      <c r="A5" s="307"/>
      <c r="B5" s="308"/>
      <c r="C5" s="308"/>
      <c r="D5" s="308"/>
      <c r="E5" s="309"/>
      <c r="F5" s="309"/>
      <c r="G5" s="309"/>
      <c r="H5" s="309"/>
      <c r="I5" s="309"/>
      <c r="J5" s="309"/>
      <c r="K5" s="310" t="str">
        <f t="array" aca="1" ref="K5" ca="1">IFERROR(INDEX(Programme!$B$3:$G$46,MATCH($A$4,Programme!$B$3:$B$46,0),SMALL(IF(INDIRECT("Programme!D"&amp;MATCH($A$4,Programme!$B$1:$B$46,0)):INDIRECT("Programme!G"&amp;MATCH($A$4,Programme!$B$1:$B$46,0))&lt;&gt;"",COLUMN(Programme!$D$3:$G$3)-1),ROW()-3)),"")</f>
        <v/>
      </c>
      <c r="L5" s="1506" t="str">
        <f ca="1">IFERROR(INDEX(Programme!$I$7:$J$94,MATCH($K5,Programme!$I$7:$I$94,0),2),"")</f>
        <v/>
      </c>
      <c r="M5" s="1506"/>
      <c r="N5" s="1506"/>
      <c r="O5" s="1506"/>
      <c r="P5" s="1506"/>
      <c r="Q5" s="1507"/>
      <c r="R5" s="1513" t="str">
        <f ca="1">IFERROR(INDEX(Programme!$K$7:$L$94,MATCH($K5&amp;".1",Programme!$K$7:$K$94,0),2),"")&amp;IFERROR(INDEX(Programme!$K$7:$L$94,MATCH($K5&amp;".2",Programme!$K$7:$K$94,0),2),"")&amp;IFERROR(INDEX(Programme!$K$7:$L$94,MATCH($K5&amp;".3",Programme!$K$7:$K$94,0),2),"")&amp;IFERROR(INDEX(Programme!$K$7:$L$94,MATCH($K5&amp;".4",Programme!$K$7:$K$94,0),2),"")&amp;IFERROR(INDEX(Programme!$K$7:$L$94,MATCH($K5&amp;".5",Programme!$K$7:$K$94,0),2),"")&amp;IFERROR(INDEX(Programme!$K$7:$L$94,MATCH($K5&amp;".6",Programme!$K$7:$K$94,0),2),"")</f>
        <v/>
      </c>
      <c r="S5" s="1506"/>
      <c r="T5" s="1506"/>
      <c r="U5" s="1506"/>
      <c r="V5" s="1506"/>
      <c r="W5" s="1506"/>
      <c r="X5" s="1506"/>
      <c r="Y5" s="1514"/>
    </row>
    <row r="6" spans="1:25" ht="32.25" customHeight="1" x14ac:dyDescent="0.25">
      <c r="A6" s="311" t="str">
        <f t="array" aca="1" ref="A6" ca="1">IFERROR(INDEX(Problématiques_compétences!$F$2:$AK$2,SMALL(IF(INDIRECT("Problématiques_compétences!F"&amp;MATCH($A$1,Problématiques_compétences!$D$1:$D$118,0)):INDIRECT("Problématiques_compétences!AK"&amp;MATCH($A$1,Problématiques_compétences!$D$1:$D$118,0))="x",COLUMN(Problématiques_compétences!$F$1:$AK$1)-5,""),ROW()-4)),"")</f>
        <v>CT 5.4</v>
      </c>
      <c r="B6" s="1508" t="str">
        <f ca="1">IFERROR(INDEX(Programme!$B$4:$C$46,MATCH(A6,Programme!$B$4:$B$46,0),2),"")</f>
        <v>► Piloter un système connecté localement ou à distance.</v>
      </c>
      <c r="C6" s="1508"/>
      <c r="D6" s="1508"/>
      <c r="E6" s="1508"/>
      <c r="F6" s="1508"/>
      <c r="G6" s="1508"/>
      <c r="H6" s="1508"/>
      <c r="I6" s="1508"/>
      <c r="J6" s="1508"/>
      <c r="K6" s="306" t="str">
        <f t="array" aca="1" ref="K6" ca="1">IFERROR(INDEX(Programme!$B$3:$G$46,MATCH($A$6,Programme!$B$3:$B$46,0),SMALL(IF(INDIRECT("Programme!D"&amp;MATCH($A$6,Programme!$B$1:$B$46,0)):INDIRECT("Programme!G"&amp;MATCH($A$6,Programme!$B$1:$B$46,0))&lt;&gt;"",COLUMN(Programme!$D$3:$G$3)-1),ROW()-5)),"")</f>
        <v>IP.2.2</v>
      </c>
      <c r="L6" s="1504" t="str">
        <f ca="1">IFERROR(INDEX(Programme!$I$7:$J$94,MATCH($K6,Programme!$I$7:$I$94,0),2),"")</f>
        <v>Écrire, mettre au point (tester, corriger) et exécuter un programme commandant un système réel et vérifier le comportement attendu.</v>
      </c>
      <c r="M6" s="1504"/>
      <c r="N6" s="1504"/>
      <c r="O6" s="1504"/>
      <c r="P6" s="1504"/>
      <c r="Q6" s="1505"/>
      <c r="R6" s="1511" t="str">
        <f ca="1">IFERROR(INDEX(Programme!$K$7:$L$94,MATCH($K6&amp;".1",Programme!$K$7:$K$94,0),2),"")&amp;IFERROR(INDEX(Programme!$K$7:$L$94,MATCH($K6&amp;".2",Programme!$K$7:$K$94,0),2),"")&amp;IFERROR(INDEX(Programme!$K$7:$L$94,MATCH($K6&amp;".3",Programme!$K$7:$K$94,0),2),"")&amp;IFERROR(INDEX(Programme!$K$7:$L$94,MATCH($K6&amp;".4",Programme!$K$7:$K$94,0),2),"")&amp;IFERROR(INDEX(Programme!$K$7:$L$94,MATCH($K6&amp;".5",Programme!$K$7:$K$94,0),2),"")&amp;IFERROR(INDEX(Programme!$K$7:$L$94,MATCH($K6&amp;".6",Programme!$K$7:$K$94,0),2),"")</f>
        <v/>
      </c>
      <c r="S6" s="1504"/>
      <c r="T6" s="1504"/>
      <c r="U6" s="1504"/>
      <c r="V6" s="1504"/>
      <c r="W6" s="1504"/>
      <c r="X6" s="1504"/>
      <c r="Y6" s="1512"/>
    </row>
    <row r="7" spans="1:25" ht="32.25" customHeight="1" x14ac:dyDescent="0.25">
      <c r="A7" s="312"/>
      <c r="B7" s="314"/>
      <c r="C7" s="314"/>
      <c r="D7" s="314"/>
      <c r="E7" s="314"/>
      <c r="F7" s="314"/>
      <c r="G7" s="314"/>
      <c r="H7" s="314"/>
      <c r="I7" s="314"/>
      <c r="J7" s="314"/>
      <c r="K7" s="310" t="str">
        <f t="array" aca="1" ref="K7" ca="1">IFERROR(INDEX(Programme!$B$3:$G$46,MATCH($A$6,Programme!$B$3:$B$46,0),SMALL(IF(INDIRECT("Programme!D"&amp;MATCH($A$6,Programme!$B$1:$B$46,0)):INDIRECT("Programme!G"&amp;MATCH($A$6,Programme!$B$1:$B$46,0))&lt;&gt;"",COLUMN(Programme!$D$3:$G$3)-1),ROW()-5)),"")</f>
        <v/>
      </c>
      <c r="L7" s="1506" t="str">
        <f ca="1">IFERROR(INDEX(Programme!$I$7:$J$94,MATCH($K7,Programme!$I$7:$I$94,0),2),"")</f>
        <v/>
      </c>
      <c r="M7" s="1506"/>
      <c r="N7" s="1506"/>
      <c r="O7" s="1506"/>
      <c r="P7" s="1506"/>
      <c r="Q7" s="1507"/>
      <c r="R7" s="1513" t="str">
        <f ca="1">IFERROR(INDEX(Programme!$K$7:$L$94,MATCH($K7&amp;".1",Programme!$K$7:$K$94,0),2),"")&amp;IFERROR(INDEX(Programme!$K$7:$L$94,MATCH($K7&amp;".2",Programme!$K$7:$K$94,0),2),"")&amp;IFERROR(INDEX(Programme!$K$7:$L$94,MATCH($K7&amp;".3",Programme!$K$7:$K$94,0),2),"")&amp;IFERROR(INDEX(Programme!$K$7:$L$94,MATCH($K7&amp;".4",Programme!$K$7:$K$94,0),2),"")&amp;IFERROR(INDEX(Programme!$K$7:$L$94,MATCH($K7&amp;".5",Programme!$K$7:$K$94,0),2),"")&amp;IFERROR(INDEX(Programme!$K$7:$L$94,MATCH($K7&amp;".6",Programme!$K$7:$K$94,0),2),"")</f>
        <v/>
      </c>
      <c r="S7" s="1506"/>
      <c r="T7" s="1506"/>
      <c r="U7" s="1506"/>
      <c r="V7" s="1506"/>
      <c r="W7" s="1506"/>
      <c r="X7" s="1506"/>
      <c r="Y7" s="1514"/>
    </row>
    <row r="8" spans="1:25" ht="32.25" customHeight="1" x14ac:dyDescent="0.25">
      <c r="A8" s="311" t="str">
        <f t="array" aca="1" ref="A8" ca="1">IFERROR(INDEX(Problématiques_compétences!$F$2:$AK$2,SMALL(IF(INDIRECT("Problématiques_compétences!F"&amp;MATCH($A$1,Problématiques_compétences!$D$1:$D$118,0)):INDIRECT("Problématiques_compétences!AK"&amp;MATCH($A$1,Problématiques_compétences!$D$1:$D$118,0))="x",COLUMN(Problématiques_compétences!$F$1:$AK$1)-5,""),ROW()-5)),"")</f>
        <v>CT 5.5</v>
      </c>
      <c r="B8" s="1508" t="str">
        <f ca="1">IFERROR(INDEX(Programme!$B$4:$C$46,MATCH(A8,Programme!$B$4:$B$46,0),2),"")</f>
        <v>► Modifier ou paramétrer le fonctionnement d’un objet communicant.</v>
      </c>
      <c r="C8" s="1508"/>
      <c r="D8" s="1508"/>
      <c r="E8" s="1508"/>
      <c r="F8" s="1508"/>
      <c r="G8" s="1508"/>
      <c r="H8" s="1508"/>
      <c r="I8" s="1508"/>
      <c r="J8" s="1508"/>
      <c r="K8" s="306" t="str">
        <f t="array" aca="1" ref="K8" ca="1">IFERROR(INDEX(Programme!$B$3:$G$46,MATCH($A$8,Programme!$B$3:$B$46,0),SMALL(IF(INDIRECT("Programme!D"&amp;MATCH($A$8,Programme!$B$1:$B$46,0)):INDIRECT("Programme!G"&amp;MATCH($A$8,Programme!$B$1:$B$46,0))&lt;&gt;"",COLUMN(Programme!$D$3:$G$3)-1),ROW()-7)),"")</f>
        <v>IP.2.3</v>
      </c>
      <c r="L8" s="1504" t="str">
        <f ca="1">IFERROR(INDEX(Programme!$I$7:$J$94,MATCH($K8,Programme!$I$7:$I$94,0),2),"")</f>
        <v>Écrire un programme dans lequel des actions sont déclenchées par des événements extérieurs.</v>
      </c>
      <c r="M8" s="1504"/>
      <c r="N8" s="1504"/>
      <c r="O8" s="1504"/>
      <c r="P8" s="1504"/>
      <c r="Q8" s="1505"/>
      <c r="R8" s="1511" t="str">
        <f ca="1">IFERROR(INDEX(Programme!$K$7:$L$94,MATCH($K8&amp;".1",Programme!$K$7:$K$94,0),2),"")&amp;IFERROR(INDEX(Programme!$K$7:$L$94,MATCH($K8&amp;".2",Programme!$K$7:$K$94,0),2),"")&amp;IFERROR(INDEX(Programme!$K$7:$L$94,MATCH($K8&amp;".3",Programme!$K$7:$K$94,0),2),"")&amp;IFERROR(INDEX(Programme!$K$7:$L$94,MATCH($K8&amp;".4",Programme!$K$7:$K$94,0),2),"")&amp;IFERROR(INDEX(Programme!$K$7:$L$94,MATCH($K8&amp;".5",Programme!$K$7:$K$94,0),2),"")&amp;IFERROR(INDEX(Programme!$K$7:$L$94,MATCH($K8&amp;".6",Programme!$K$7:$K$94,0),2),"")</f>
        <v>Notions d’algorithme et de programme. Notion de variable informatique. Déclenchement d'une action par un événement, séquences d'instructions, boucles, instructions conditionnelles. Systèmes embarqués. Forme et transmission du signal. Capteur, actionneur, interface.</v>
      </c>
      <c r="S8" s="1504"/>
      <c r="T8" s="1504"/>
      <c r="U8" s="1504"/>
      <c r="V8" s="1504"/>
      <c r="W8" s="1504"/>
      <c r="X8" s="1504"/>
      <c r="Y8" s="1512"/>
    </row>
    <row r="9" spans="1:25" ht="32.25" customHeight="1" x14ac:dyDescent="0.25">
      <c r="A9" s="313"/>
      <c r="B9" s="315"/>
      <c r="C9" s="315"/>
      <c r="D9" s="315"/>
      <c r="E9" s="315"/>
      <c r="F9" s="315"/>
      <c r="G9" s="315"/>
      <c r="H9" s="315"/>
      <c r="I9" s="315"/>
      <c r="J9" s="315"/>
      <c r="K9" s="310" t="str">
        <f t="array" aca="1" ref="K9" ca="1">IFERROR(INDEX(Programme!$B$3:$G$46,MATCH($A$8,Programme!$B$3:$B$46,0),SMALL(IF(INDIRECT("Programme!D"&amp;MATCH($A$8,Programme!$B$1:$B$46,0)):INDIRECT("Programme!G"&amp;MATCH($A$8,Programme!$B$1:$B$46,0))&lt;&gt;"",COLUMN(Programme!$D$3:$G$3)-1),ROW()-7)),"")</f>
        <v/>
      </c>
      <c r="L9" s="1506" t="str">
        <f ca="1">IFERROR(INDEX(Programme!$I$7:$J$94,MATCH($K9,Programme!$I$7:$I$94,0),2),"")</f>
        <v/>
      </c>
      <c r="M9" s="1506"/>
      <c r="N9" s="1506"/>
      <c r="O9" s="1506"/>
      <c r="P9" s="1506"/>
      <c r="Q9" s="1507"/>
      <c r="R9" s="1513" t="str">
        <f ca="1">IFERROR(INDEX(Programme!$K$7:$L$94,MATCH($K9&amp;".1",Programme!$K$7:$K$94,0),2),"")&amp;IFERROR(INDEX(Programme!$K$7:$L$94,MATCH($K9&amp;".2",Programme!$K$7:$K$94,0),2),"")&amp;IFERROR(INDEX(Programme!$K$7:$L$94,MATCH($K9&amp;".3",Programme!$K$7:$K$94,0),2),"")&amp;IFERROR(INDEX(Programme!$K$7:$L$94,MATCH($K9&amp;".4",Programme!$K$7:$K$94,0),2),"")&amp;IFERROR(INDEX(Programme!$K$7:$L$94,MATCH($K9&amp;".5",Programme!$K$7:$K$94,0),2),"")&amp;IFERROR(INDEX(Programme!$K$7:$L$94,MATCH($K9&amp;".6",Programme!$K$7:$K$94,0),2),"")</f>
        <v/>
      </c>
      <c r="S9" s="1506"/>
      <c r="T9" s="1506"/>
      <c r="U9" s="1506"/>
      <c r="V9" s="1506"/>
      <c r="W9" s="1506"/>
      <c r="X9" s="1506"/>
      <c r="Y9" s="1514"/>
    </row>
    <row r="10" spans="1:25" ht="32.25" customHeight="1" x14ac:dyDescent="0.25">
      <c r="A10" s="311" t="str">
        <f t="array" aca="1" ref="A10" ca="1">IFERROR(INDEX(Problématiques_compétences!$F$2:$AK$2,SMALL(IF(INDIRECT("Problématiques_compétences!F"&amp;MATCH($A$1,Problématiques_compétences!$D$1:$D$118,0)):INDIRECT("Problématiques_compétences!AK"&amp;MATCH($A$1,Problématiques_compétences!$D$1:$D$118,0))="x",COLUMN(Problématiques_compétences!$F$1:$AK$1)-5,""),ROW()-6)),"")</f>
        <v/>
      </c>
      <c r="B10" s="1508" t="str">
        <f ca="1">IFERROR(INDEX(Programme!$B$4:$C$46,MATCH(A10,Programme!$B$4:$B$46,0),2),"")</f>
        <v/>
      </c>
      <c r="C10" s="1508"/>
      <c r="D10" s="1508"/>
      <c r="E10" s="1508"/>
      <c r="F10" s="1508"/>
      <c r="G10" s="1508"/>
      <c r="H10" s="1508"/>
      <c r="I10" s="1508"/>
      <c r="J10" s="1508"/>
      <c r="K10" s="306" t="str">
        <f t="array" aca="1" ref="K10" ca="1">IFERROR(INDEX(Programme!$B$3:$G$46,MATCH($A$10,Programme!$B$3:$B$46,0),SMALL(IF(INDIRECT("Programme!D"&amp;MATCH($A$10,Programme!$B$1:$B$46,0)):INDIRECT("Programme!G"&amp;MATCH($A$10,Programme!$B$1:$B$46,0))&lt;&gt;"",COLUMN(Programme!$D$3:$G$3)-1),ROW()-9)),"")</f>
        <v/>
      </c>
      <c r="L10" s="1504" t="str">
        <f ca="1">IFERROR(INDEX(Programme!$I$7:$J$94,MATCH($K10,Programme!$I$7:$I$94,0),2),"")</f>
        <v/>
      </c>
      <c r="M10" s="1504"/>
      <c r="N10" s="1504"/>
      <c r="O10" s="1504"/>
      <c r="P10" s="1504"/>
      <c r="Q10" s="1505"/>
      <c r="R10" s="1511" t="str">
        <f ca="1">IFERROR(INDEX(Programme!$K$7:$L$94,MATCH($K10&amp;".1",Programme!$K$7:$K$94,0),2),"")&amp;IFERROR(INDEX(Programme!$K$7:$L$94,MATCH($K10&amp;".2",Programme!$K$7:$K$94,0),2),"")&amp;IFERROR(INDEX(Programme!$K$7:$L$94,MATCH($K10&amp;".3",Programme!$K$7:$K$94,0),2),"")&amp;IFERROR(INDEX(Programme!$K$7:$L$94,MATCH($K10&amp;".4",Programme!$K$7:$K$94,0),2),"")&amp;IFERROR(INDEX(Programme!$K$7:$L$94,MATCH($K10&amp;".5",Programme!$K$7:$K$94,0),2),"")&amp;IFERROR(INDEX(Programme!$K$7:$L$94,MATCH($K10&amp;".6",Programme!$K$7:$K$94,0),2),"")</f>
        <v/>
      </c>
      <c r="S10" s="1504"/>
      <c r="T10" s="1504"/>
      <c r="U10" s="1504"/>
      <c r="V10" s="1504"/>
      <c r="W10" s="1504"/>
      <c r="X10" s="1504"/>
      <c r="Y10" s="1512"/>
    </row>
    <row r="11" spans="1:25" ht="32.25" customHeight="1" thickBot="1" x14ac:dyDescent="0.3">
      <c r="A11" s="311"/>
      <c r="B11" s="1508"/>
      <c r="C11" s="1508"/>
      <c r="D11" s="1508"/>
      <c r="E11" s="1508"/>
      <c r="F11" s="1508"/>
      <c r="G11" s="1508"/>
      <c r="H11" s="1508"/>
      <c r="I11" s="1508"/>
      <c r="J11" s="1508"/>
      <c r="K11" s="306" t="str">
        <f t="array" aca="1" ref="K11" ca="1">IFERROR(INDEX(Programme!$B$3:$G$46,MATCH($A$10,Programme!$B$3:$B$46,0),SMALL(IF(INDIRECT("Programme!D"&amp;MATCH($A$10,Programme!$B$1:$B$46,0)):INDIRECT("Programme!G"&amp;MATCH($A$10,Programme!$B$1:$B$46,0))&lt;&gt;"",COLUMN(Programme!$D$3:$G$3)-1),ROW()-9)),"")</f>
        <v/>
      </c>
      <c r="L11" s="1504" t="str">
        <f ca="1">IFERROR(INDEX(Programme!$I$7:$J$94,MATCH($K11,Programme!$I$7:$I$94,0),2),"")</f>
        <v/>
      </c>
      <c r="M11" s="1504"/>
      <c r="N11" s="1509"/>
      <c r="O11" s="1509"/>
      <c r="P11" s="1509"/>
      <c r="Q11" s="1510"/>
      <c r="R11" s="1511" t="str">
        <f ca="1">IFERROR(INDEX(Programme!$K$7:$L$94,MATCH($K11&amp;".1",Programme!$K$7:$K$94,0),2),"")&amp;IFERROR(INDEX(Programme!$K$7:$L$94,MATCH($K11&amp;".2",Programme!$K$7:$K$94,0),2),"")&amp;IFERROR(INDEX(Programme!$K$7:$L$94,MATCH($K11&amp;".3",Programme!$K$7:$K$94,0),2),"")&amp;IFERROR(INDEX(Programme!$K$7:$L$94,MATCH($K11&amp;".4",Programme!$K$7:$K$94,0),2),"")&amp;IFERROR(INDEX(Programme!$K$7:$L$94,MATCH($K11&amp;".5",Programme!$K$7:$K$94,0),2),"")&amp;IFERROR(INDEX(Programme!$K$7:$L$94,MATCH($K11&amp;".6",Programme!$K$7:$K$94,0),2),"")</f>
        <v/>
      </c>
      <c r="S11" s="1504"/>
      <c r="T11" s="1504"/>
      <c r="U11" s="1504"/>
      <c r="V11" s="1504"/>
      <c r="W11" s="1504"/>
      <c r="X11" s="1504"/>
      <c r="Y11" s="1512"/>
    </row>
    <row r="12" spans="1:25" ht="16.5" customHeight="1" x14ac:dyDescent="0.25">
      <c r="A12" s="1077" t="s">
        <v>70</v>
      </c>
      <c r="B12" s="1078"/>
      <c r="C12" s="1078"/>
      <c r="D12" s="1078"/>
      <c r="E12" s="1078"/>
      <c r="F12" s="1078"/>
      <c r="G12" s="1078"/>
      <c r="H12" s="1078"/>
      <c r="I12" s="1078"/>
      <c r="J12" s="1078"/>
      <c r="K12" s="1079"/>
      <c r="L12" s="1080"/>
      <c r="M12" s="1081"/>
      <c r="N12" s="1082" t="s">
        <v>72</v>
      </c>
      <c r="O12" s="1083"/>
      <c r="P12" s="1083"/>
      <c r="Q12" s="1083"/>
      <c r="R12" s="1083"/>
      <c r="S12" s="1083"/>
      <c r="T12" s="1083"/>
      <c r="U12" s="1083"/>
      <c r="V12" s="1083"/>
      <c r="W12" s="1083"/>
      <c r="X12" s="1083"/>
      <c r="Y12" s="1084"/>
    </row>
    <row r="13" spans="1:25" ht="30.75" customHeight="1" x14ac:dyDescent="0.25">
      <c r="A13" s="1531" t="s">
        <v>721</v>
      </c>
      <c r="B13" s="1532"/>
      <c r="C13" s="1532"/>
      <c r="D13" s="1532"/>
      <c r="E13" s="1532"/>
      <c r="F13" s="1532"/>
      <c r="G13" s="1532"/>
      <c r="H13" s="1532"/>
      <c r="I13" s="1532"/>
      <c r="J13" s="1532"/>
      <c r="K13" s="1532"/>
      <c r="L13" s="1532"/>
      <c r="M13" s="1533"/>
      <c r="N13" s="1525" t="s">
        <v>722</v>
      </c>
      <c r="O13" s="1526"/>
      <c r="P13" s="1526"/>
      <c r="Q13" s="1526"/>
      <c r="R13" s="1526"/>
      <c r="S13" s="1526"/>
      <c r="T13" s="1526"/>
      <c r="U13" s="1526"/>
      <c r="V13" s="1526"/>
      <c r="W13" s="1526"/>
      <c r="X13" s="1526"/>
      <c r="Y13" s="1527"/>
    </row>
    <row r="14" spans="1:25" ht="37.5" customHeight="1" x14ac:dyDescent="0.25">
      <c r="A14" s="1534"/>
      <c r="B14" s="1535"/>
      <c r="C14" s="1535"/>
      <c r="D14" s="1535"/>
      <c r="E14" s="1535"/>
      <c r="F14" s="1535"/>
      <c r="G14" s="1535"/>
      <c r="H14" s="1535"/>
      <c r="I14" s="1535"/>
      <c r="J14" s="1535"/>
      <c r="K14" s="1535"/>
      <c r="L14" s="1535"/>
      <c r="M14" s="1536"/>
      <c r="N14" s="1538"/>
      <c r="O14" s="1539"/>
      <c r="P14" s="1539"/>
      <c r="Q14" s="1539"/>
      <c r="R14" s="1539"/>
      <c r="S14" s="1539"/>
      <c r="T14" s="1539"/>
      <c r="U14" s="1539"/>
      <c r="V14" s="1539"/>
      <c r="W14" s="1539"/>
      <c r="X14" s="1539"/>
      <c r="Y14" s="1540"/>
    </row>
    <row r="15" spans="1:25" ht="16.5" customHeight="1" x14ac:dyDescent="0.25">
      <c r="A15" s="1085" t="s">
        <v>382</v>
      </c>
      <c r="B15" s="1086"/>
      <c r="C15" s="1087"/>
      <c r="D15" s="1087"/>
      <c r="E15" s="1087"/>
      <c r="F15" s="1087"/>
      <c r="G15" s="1087"/>
      <c r="H15" s="1087"/>
      <c r="I15" s="1087"/>
      <c r="J15" s="1087"/>
      <c r="K15" s="1088"/>
      <c r="L15" s="1089"/>
      <c r="M15" s="1090"/>
      <c r="N15" s="1091" t="s">
        <v>383</v>
      </c>
      <c r="O15" s="1092"/>
      <c r="P15" s="1092"/>
      <c r="Q15" s="1092"/>
      <c r="R15" s="1092"/>
      <c r="S15" s="1092"/>
      <c r="T15" s="1092"/>
      <c r="U15" s="1092"/>
      <c r="V15" s="1092"/>
      <c r="W15" s="1092"/>
      <c r="X15" s="1092"/>
      <c r="Y15" s="1093"/>
    </row>
    <row r="16" spans="1:25" ht="30" customHeight="1" x14ac:dyDescent="0.25">
      <c r="A16" s="1525" t="s">
        <v>723</v>
      </c>
      <c r="B16" s="1526"/>
      <c r="C16" s="1526"/>
      <c r="D16" s="1526"/>
      <c r="E16" s="1526"/>
      <c r="F16" s="1526"/>
      <c r="G16" s="1526"/>
      <c r="H16" s="1526"/>
      <c r="I16" s="1526"/>
      <c r="J16" s="1526"/>
      <c r="K16" s="1526"/>
      <c r="L16" s="1526"/>
      <c r="M16" s="1527"/>
      <c r="N16" s="1525" t="s">
        <v>724</v>
      </c>
      <c r="O16" s="1526"/>
      <c r="P16" s="1526"/>
      <c r="Q16" s="1526"/>
      <c r="R16" s="1526"/>
      <c r="S16" s="1526"/>
      <c r="T16" s="1526"/>
      <c r="U16" s="1526"/>
      <c r="V16" s="1526"/>
      <c r="W16" s="1526"/>
      <c r="X16" s="1526"/>
      <c r="Y16" s="1527"/>
    </row>
    <row r="17" spans="1:25" ht="30" customHeight="1" thickBot="1" x14ac:dyDescent="0.3">
      <c r="A17" s="1528"/>
      <c r="B17" s="1529"/>
      <c r="C17" s="1529"/>
      <c r="D17" s="1529"/>
      <c r="E17" s="1529"/>
      <c r="F17" s="1529"/>
      <c r="G17" s="1529"/>
      <c r="H17" s="1529"/>
      <c r="I17" s="1529"/>
      <c r="J17" s="1529"/>
      <c r="K17" s="1529"/>
      <c r="L17" s="1529"/>
      <c r="M17" s="1530"/>
      <c r="N17" s="1528"/>
      <c r="O17" s="1529"/>
      <c r="P17" s="1529"/>
      <c r="Q17" s="1529"/>
      <c r="R17" s="1529"/>
      <c r="S17" s="1529"/>
      <c r="T17" s="1529"/>
      <c r="U17" s="1529"/>
      <c r="V17" s="1529"/>
      <c r="W17" s="1529"/>
      <c r="X17" s="1529"/>
      <c r="Y17" s="1530"/>
    </row>
    <row r="18" spans="1:25" ht="16.5" customHeight="1" x14ac:dyDescent="0.25">
      <c r="A18" s="1094" t="s">
        <v>73</v>
      </c>
      <c r="B18" s="1083"/>
      <c r="C18" s="1083"/>
      <c r="D18" s="1083"/>
      <c r="E18" s="1083"/>
      <c r="F18" s="1543" t="s">
        <v>654</v>
      </c>
      <c r="G18" s="1543"/>
      <c r="H18" s="1543"/>
      <c r="I18" s="1543"/>
      <c r="J18" s="1543"/>
      <c r="K18" s="1543"/>
      <c r="L18" s="1543"/>
      <c r="M18" s="1544"/>
      <c r="N18" s="1520" t="s">
        <v>388</v>
      </c>
      <c r="O18" s="1521"/>
      <c r="P18" s="1521"/>
      <c r="Q18" s="1521"/>
      <c r="R18" s="1543" t="s">
        <v>725</v>
      </c>
      <c r="S18" s="1543"/>
      <c r="T18" s="1543"/>
      <c r="U18" s="1543"/>
      <c r="V18" s="1543"/>
      <c r="W18" s="1543"/>
      <c r="X18" s="1543"/>
      <c r="Y18" s="1544"/>
    </row>
    <row r="19" spans="1:25" ht="48" customHeight="1" thickBot="1" x14ac:dyDescent="0.3">
      <c r="A19" s="1101" t="s">
        <v>473</v>
      </c>
      <c r="B19" s="1095"/>
      <c r="C19" s="1575" t="s">
        <v>726</v>
      </c>
      <c r="D19" s="1575"/>
      <c r="E19" s="1575"/>
      <c r="F19" s="1575"/>
      <c r="G19" s="1575"/>
      <c r="H19" s="1575"/>
      <c r="I19" s="1096"/>
      <c r="J19" s="1096"/>
      <c r="K19" s="1545" t="s">
        <v>727</v>
      </c>
      <c r="L19" s="1545"/>
      <c r="M19" s="1546"/>
      <c r="N19" s="1522"/>
      <c r="O19" s="1523"/>
      <c r="P19" s="1523"/>
      <c r="Q19" s="1523"/>
      <c r="R19" s="1545"/>
      <c r="S19" s="1545"/>
      <c r="T19" s="1545"/>
      <c r="U19" s="1545"/>
      <c r="V19" s="1545"/>
      <c r="W19" s="1545"/>
      <c r="X19" s="1545"/>
      <c r="Y19" s="1546"/>
    </row>
    <row r="20" spans="1:25" x14ac:dyDescent="0.25">
      <c r="A20" s="1097"/>
      <c r="B20" s="1092"/>
      <c r="C20" s="1092"/>
      <c r="D20" s="1092"/>
      <c r="E20" s="1092"/>
      <c r="F20" s="1092"/>
      <c r="G20" s="1092"/>
      <c r="H20" s="1088"/>
      <c r="I20" s="1088"/>
      <c r="J20" s="1088"/>
      <c r="K20" s="1098"/>
      <c r="L20" s="1098"/>
      <c r="M20" s="1098"/>
      <c r="N20" s="1098"/>
      <c r="O20" s="1099"/>
      <c r="P20" s="1099"/>
      <c r="Q20" s="1099"/>
      <c r="R20" s="1099"/>
      <c r="S20" s="1099"/>
      <c r="T20" s="1099"/>
      <c r="U20" s="1099"/>
      <c r="V20" s="1099"/>
      <c r="W20" s="1099"/>
      <c r="X20" s="1099"/>
      <c r="Y20" s="1099"/>
    </row>
    <row r="21" spans="1:25" ht="15.75" x14ac:dyDescent="0.25">
      <c r="A21" s="1537" t="s">
        <v>74</v>
      </c>
      <c r="B21" s="1537"/>
      <c r="C21" s="1537"/>
      <c r="D21" s="1537"/>
      <c r="E21" s="1537"/>
      <c r="F21" s="1537"/>
      <c r="G21" s="1537"/>
      <c r="H21" s="1537"/>
      <c r="I21" s="1537"/>
      <c r="J21" s="1537"/>
      <c r="K21" s="1537"/>
      <c r="L21" s="1537"/>
      <c r="M21" s="1537"/>
      <c r="N21" s="1537"/>
      <c r="O21" s="1537"/>
      <c r="P21" s="1537"/>
      <c r="Q21" s="1537"/>
      <c r="R21" s="1537"/>
      <c r="S21" s="1537"/>
      <c r="T21" s="1537"/>
      <c r="U21" s="1537"/>
      <c r="V21" s="1537"/>
      <c r="W21" s="1537"/>
      <c r="X21" s="1537"/>
      <c r="Y21" s="1537"/>
    </row>
    <row r="22" spans="1:25" x14ac:dyDescent="0.25">
      <c r="A22" s="1100"/>
      <c r="B22" s="1076"/>
      <c r="C22" s="1517" t="s">
        <v>75</v>
      </c>
      <c r="D22" s="1515"/>
      <c r="E22" s="1515"/>
      <c r="F22" s="1515"/>
      <c r="G22" s="1515"/>
      <c r="H22" s="1515"/>
      <c r="I22" s="1515"/>
      <c r="J22" s="1515"/>
      <c r="K22" s="1516"/>
      <c r="L22" s="1515" t="s">
        <v>76</v>
      </c>
      <c r="M22" s="1515"/>
      <c r="N22" s="1515"/>
      <c r="O22" s="1515"/>
      <c r="P22" s="1515"/>
      <c r="Q22" s="1515"/>
      <c r="R22" s="1516"/>
      <c r="S22" s="1517" t="s">
        <v>77</v>
      </c>
      <c r="T22" s="1515"/>
      <c r="U22" s="1515"/>
      <c r="V22" s="1515"/>
      <c r="W22" s="1515"/>
      <c r="X22" s="1515"/>
      <c r="Y22" s="1516"/>
    </row>
    <row r="23" spans="1:25" ht="33.75" customHeight="1" x14ac:dyDescent="0.25">
      <c r="A23" s="1497" t="s">
        <v>78</v>
      </c>
      <c r="B23" s="1524"/>
      <c r="C23" s="1492" t="s">
        <v>728</v>
      </c>
      <c r="D23" s="1493"/>
      <c r="E23" s="1493"/>
      <c r="F23" s="1493"/>
      <c r="G23" s="1493"/>
      <c r="H23" s="1493"/>
      <c r="I23" s="1493"/>
      <c r="J23" s="1493"/>
      <c r="K23" s="1494"/>
      <c r="L23" s="1493" t="s">
        <v>729</v>
      </c>
      <c r="M23" s="1493"/>
      <c r="N23" s="1493"/>
      <c r="O23" s="1493"/>
      <c r="P23" s="1493"/>
      <c r="Q23" s="1493"/>
      <c r="R23" s="1494"/>
      <c r="S23" s="1492" t="s">
        <v>730</v>
      </c>
      <c r="T23" s="1493"/>
      <c r="U23" s="1493"/>
      <c r="V23" s="1493"/>
      <c r="W23" s="1493"/>
      <c r="X23" s="1493"/>
      <c r="Y23" s="1494"/>
    </row>
    <row r="24" spans="1:25" ht="134.25" customHeight="1" x14ac:dyDescent="0.25">
      <c r="A24" s="1495" t="s">
        <v>79</v>
      </c>
      <c r="B24" s="1496"/>
      <c r="C24" s="1492" t="s">
        <v>731</v>
      </c>
      <c r="D24" s="1493"/>
      <c r="E24" s="1493"/>
      <c r="F24" s="1493"/>
      <c r="G24" s="1493"/>
      <c r="H24" s="1493"/>
      <c r="I24" s="1493"/>
      <c r="J24" s="1493"/>
      <c r="K24" s="1494"/>
      <c r="L24" s="1492" t="s">
        <v>732</v>
      </c>
      <c r="M24" s="1493"/>
      <c r="N24" s="1493"/>
      <c r="O24" s="1493"/>
      <c r="P24" s="1493"/>
      <c r="Q24" s="1493"/>
      <c r="R24" s="1494"/>
      <c r="S24" s="1492" t="s">
        <v>733</v>
      </c>
      <c r="T24" s="1493"/>
      <c r="U24" s="1493"/>
      <c r="V24" s="1493"/>
      <c r="W24" s="1493"/>
      <c r="X24" s="1493"/>
      <c r="Y24" s="1494"/>
    </row>
    <row r="25" spans="1:25" ht="45" customHeight="1" x14ac:dyDescent="0.25">
      <c r="A25" s="1497" t="s">
        <v>81</v>
      </c>
      <c r="B25" s="1498"/>
      <c r="C25" s="1492" t="s">
        <v>734</v>
      </c>
      <c r="D25" s="1493"/>
      <c r="E25" s="1493"/>
      <c r="F25" s="1493"/>
      <c r="G25" s="1493"/>
      <c r="H25" s="1493"/>
      <c r="I25" s="1493"/>
      <c r="J25" s="1493"/>
      <c r="K25" s="1494"/>
      <c r="L25" s="1492" t="s">
        <v>735</v>
      </c>
      <c r="M25" s="1493"/>
      <c r="N25" s="1493"/>
      <c r="O25" s="1493"/>
      <c r="P25" s="1493"/>
      <c r="Q25" s="1493"/>
      <c r="R25" s="1494"/>
      <c r="S25" s="1492" t="s">
        <v>736</v>
      </c>
      <c r="T25" s="1493"/>
      <c r="U25" s="1493"/>
      <c r="V25" s="1493"/>
      <c r="W25" s="1493"/>
      <c r="X25" s="1493"/>
      <c r="Y25" s="1494"/>
    </row>
    <row r="26" spans="1:25" ht="45" customHeight="1" x14ac:dyDescent="0.25">
      <c r="A26" s="1497" t="s">
        <v>80</v>
      </c>
      <c r="B26" s="1498"/>
      <c r="C26" s="1492" t="s">
        <v>737</v>
      </c>
      <c r="D26" s="1493"/>
      <c r="E26" s="1493"/>
      <c r="F26" s="1493"/>
      <c r="G26" s="1493"/>
      <c r="H26" s="1493"/>
      <c r="I26" s="1493"/>
      <c r="J26" s="1493"/>
      <c r="K26" s="1494"/>
      <c r="L26" s="1492" t="s">
        <v>738</v>
      </c>
      <c r="M26" s="1493"/>
      <c r="N26" s="1493"/>
      <c r="O26" s="1493"/>
      <c r="P26" s="1493"/>
      <c r="Q26" s="1493"/>
      <c r="R26" s="1494"/>
      <c r="S26" s="1492" t="s">
        <v>739</v>
      </c>
      <c r="T26" s="1493"/>
      <c r="U26" s="1493"/>
      <c r="V26" s="1493"/>
      <c r="W26" s="1493"/>
      <c r="X26" s="1493"/>
      <c r="Y26" s="1494"/>
    </row>
    <row r="27" spans="1:25" ht="66.75" customHeight="1" x14ac:dyDescent="0.25">
      <c r="A27" s="1495" t="s">
        <v>341</v>
      </c>
      <c r="B27" s="1496"/>
      <c r="C27" s="1492" t="s">
        <v>740</v>
      </c>
      <c r="D27" s="1493"/>
      <c r="E27" s="1493"/>
      <c r="F27" s="1493"/>
      <c r="G27" s="1493"/>
      <c r="H27" s="1493"/>
      <c r="I27" s="1493"/>
      <c r="J27" s="1493"/>
      <c r="K27" s="1494"/>
      <c r="L27" s="1492" t="s">
        <v>741</v>
      </c>
      <c r="M27" s="1493"/>
      <c r="N27" s="1493"/>
      <c r="O27" s="1493"/>
      <c r="P27" s="1493"/>
      <c r="Q27" s="1493"/>
      <c r="R27" s="1494"/>
      <c r="S27" s="1492" t="s">
        <v>742</v>
      </c>
      <c r="T27" s="1493"/>
      <c r="U27" s="1493"/>
      <c r="V27" s="1493"/>
      <c r="W27" s="1493"/>
      <c r="X27" s="1493"/>
      <c r="Y27" s="1494"/>
    </row>
    <row r="30" spans="1:25" x14ac:dyDescent="0.25">
      <c r="D30" s="4"/>
    </row>
    <row r="32" spans="1:25" x14ac:dyDescent="0.25">
      <c r="I32" s="12"/>
      <c r="J32" s="12"/>
      <c r="K32" s="12"/>
    </row>
    <row r="33" spans="9:11" ht="15.75" x14ac:dyDescent="0.25">
      <c r="I33" s="13"/>
      <c r="J33" s="14"/>
      <c r="K33" s="5"/>
    </row>
    <row r="34" spans="9:11" x14ac:dyDescent="0.25">
      <c r="I34" s="12"/>
      <c r="J34" s="5"/>
    </row>
    <row r="35" spans="9:11" x14ac:dyDescent="0.25">
      <c r="I35" s="12"/>
    </row>
  </sheetData>
  <mergeCells count="56">
    <mergeCell ref="L5:Q5"/>
    <mergeCell ref="R5:Y5"/>
    <mergeCell ref="B11:J11"/>
    <mergeCell ref="L11:Q11"/>
    <mergeCell ref="R11:Y11"/>
    <mergeCell ref="B6:J6"/>
    <mergeCell ref="L6:Q6"/>
    <mergeCell ref="R6:Y6"/>
    <mergeCell ref="L7:Q7"/>
    <mergeCell ref="R7:Y7"/>
    <mergeCell ref="B8:J8"/>
    <mergeCell ref="L8:Q8"/>
    <mergeCell ref="R8:Y8"/>
    <mergeCell ref="L9:Q9"/>
    <mergeCell ref="R9:Y9"/>
    <mergeCell ref="B10:J10"/>
    <mergeCell ref="A1:A2"/>
    <mergeCell ref="B2:M2"/>
    <mergeCell ref="B4:J4"/>
    <mergeCell ref="L4:Q4"/>
    <mergeCell ref="R4:Y4"/>
    <mergeCell ref="L10:Q10"/>
    <mergeCell ref="R10:Y10"/>
    <mergeCell ref="A13:M14"/>
    <mergeCell ref="N13:Y14"/>
    <mergeCell ref="A16:M17"/>
    <mergeCell ref="N16:Y17"/>
    <mergeCell ref="N18:Q19"/>
    <mergeCell ref="F18:M18"/>
    <mergeCell ref="C19:H19"/>
    <mergeCell ref="K19:M19"/>
    <mergeCell ref="R18:Y19"/>
    <mergeCell ref="A21:Y21"/>
    <mergeCell ref="C22:K22"/>
    <mergeCell ref="L22:R22"/>
    <mergeCell ref="S22:Y22"/>
    <mergeCell ref="A23:B23"/>
    <mergeCell ref="C23:K23"/>
    <mergeCell ref="L23:R23"/>
    <mergeCell ref="S23:Y23"/>
    <mergeCell ref="A24:B24"/>
    <mergeCell ref="C24:K24"/>
    <mergeCell ref="L24:R24"/>
    <mergeCell ref="S24:Y24"/>
    <mergeCell ref="A25:B25"/>
    <mergeCell ref="C25:K25"/>
    <mergeCell ref="L25:R25"/>
    <mergeCell ref="S25:Y25"/>
    <mergeCell ref="A26:B26"/>
    <mergeCell ref="C26:K26"/>
    <mergeCell ref="L26:R26"/>
    <mergeCell ref="S26:Y26"/>
    <mergeCell ref="A27:B27"/>
    <mergeCell ref="C27:K27"/>
    <mergeCell ref="L27:R27"/>
    <mergeCell ref="S27:Y27"/>
  </mergeCell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Y35"/>
  <sheetViews>
    <sheetView topLeftCell="A13" zoomScale="85" zoomScaleNormal="85" workbookViewId="0">
      <selection activeCell="L26" sqref="L26:R26"/>
    </sheetView>
  </sheetViews>
  <sheetFormatPr baseColWidth="10" defaultRowHeight="15" x14ac:dyDescent="0.25"/>
  <cols>
    <col min="1" max="1" width="7.28515625" style="284" customWidth="1"/>
    <col min="2" max="10" width="6.5703125" style="284" customWidth="1"/>
    <col min="11" max="11" width="9.140625" style="284" customWidth="1"/>
    <col min="12" max="17" width="8.28515625" style="284" customWidth="1"/>
    <col min="18" max="25" width="8.5703125" style="284" customWidth="1"/>
    <col min="26" max="31" width="4.7109375" style="284" customWidth="1"/>
    <col min="32" max="16384" width="11.42578125" style="284"/>
  </cols>
  <sheetData>
    <row r="1" spans="1:25" ht="18" customHeight="1" x14ac:dyDescent="0.25">
      <c r="A1" s="1499" t="s">
        <v>492</v>
      </c>
      <c r="B1" s="291" t="s">
        <v>42</v>
      </c>
      <c r="C1" s="292"/>
      <c r="D1" s="292"/>
      <c r="E1" s="292"/>
      <c r="F1" s="292"/>
      <c r="G1" s="292"/>
      <c r="H1" s="292"/>
      <c r="I1" s="292"/>
      <c r="J1" s="292"/>
      <c r="K1" s="292"/>
      <c r="L1" s="292"/>
      <c r="M1" s="293"/>
      <c r="N1" s="299" t="s">
        <v>381</v>
      </c>
      <c r="O1" s="294"/>
      <c r="P1" s="294"/>
      <c r="Q1" s="294"/>
      <c r="R1" s="294"/>
      <c r="S1" s="294"/>
      <c r="T1" s="294"/>
      <c r="U1" s="294"/>
      <c r="V1" s="294"/>
      <c r="W1" s="294"/>
      <c r="X1" s="294"/>
      <c r="Y1" s="295"/>
    </row>
    <row r="2" spans="1:25" ht="20.25" customHeight="1" thickBot="1" x14ac:dyDescent="0.3">
      <c r="A2" s="1500"/>
      <c r="B2" s="1501">
        <f>INDEX(Problématiques_compétences!$A$3:$D$118,QUOTIENT(MATCH(A1,Problématiques_compétences!$D$3:$D$118,0),8)*8+2,1)</f>
        <v>0</v>
      </c>
      <c r="C2" s="1502"/>
      <c r="D2" s="1502"/>
      <c r="E2" s="1502"/>
      <c r="F2" s="1502"/>
      <c r="G2" s="1502"/>
      <c r="H2" s="1502"/>
      <c r="I2" s="1502"/>
      <c r="J2" s="1502"/>
      <c r="K2" s="1502"/>
      <c r="L2" s="1502"/>
      <c r="M2" s="1503"/>
      <c r="N2" s="296" t="str">
        <f>INDEX(Problématiques_compétences!$B$3:$D$118,MATCH(A1,Problématiques_compétences!$D$3:$D$118,0),1)</f>
        <v>Appropriation du CDC et Recherches de solutions</v>
      </c>
      <c r="O2" s="297"/>
      <c r="P2" s="297"/>
      <c r="Q2" s="297"/>
      <c r="R2" s="297"/>
      <c r="S2" s="297"/>
      <c r="T2" s="297"/>
      <c r="U2" s="297"/>
      <c r="V2" s="297"/>
      <c r="W2" s="297"/>
      <c r="X2" s="297"/>
      <c r="Y2" s="298"/>
    </row>
    <row r="3" spans="1:25" ht="15.75" customHeight="1" x14ac:dyDescent="0.25">
      <c r="A3" s="291" t="s">
        <v>55</v>
      </c>
      <c r="B3" s="300"/>
      <c r="C3" s="300"/>
      <c r="D3" s="300"/>
      <c r="E3" s="301"/>
      <c r="F3" s="300"/>
      <c r="G3" s="300"/>
      <c r="H3" s="301"/>
      <c r="I3" s="300"/>
      <c r="J3" s="300"/>
      <c r="K3" s="302" t="s">
        <v>71</v>
      </c>
      <c r="L3" s="303"/>
      <c r="M3" s="303"/>
      <c r="N3" s="303"/>
      <c r="O3" s="300"/>
      <c r="P3" s="300"/>
      <c r="Q3" s="300"/>
      <c r="R3" s="304" t="s">
        <v>350</v>
      </c>
      <c r="S3" s="300"/>
      <c r="T3" s="300"/>
      <c r="U3" s="300"/>
      <c r="V3" s="300"/>
      <c r="W3" s="300"/>
      <c r="X3" s="300"/>
      <c r="Y3" s="305"/>
    </row>
    <row r="4" spans="1:25" ht="32.25" customHeight="1" x14ac:dyDescent="0.25">
      <c r="A4" s="311" t="str">
        <f t="array" aca="1" ref="A4" ca="1">IFERROR(INDEX(Problématiques_compétences!$F$2:$AK$2,SMALL(IF(INDIRECT("Problématiques_compétences!F"&amp;MATCH($A$1,Problématiques_compétences!$D$1:$D$118,0)):INDIRECT("Problématiques_compétences!AK"&amp;MATCH($A$1,Problématiques_compétences!$D$1:$D$118,0))="x",COLUMN(Problématiques_compétences!$F$1:$AK$1)-5,""),ROW()-3)),"")</f>
        <v>CT 2.2</v>
      </c>
      <c r="B4" s="1508" t="str">
        <f ca="1">INDEX(Programme!$B$4:$C$46,MATCH(A4,Programme!$B$4:$B$46,0),2)</f>
        <v>► Identifier le(s) matériau(x), les flux d’énergie et d’information dans le cadre d’une production technique sur un objet et décrire les transformations qui s’opèrent.</v>
      </c>
      <c r="C4" s="1508"/>
      <c r="D4" s="1508"/>
      <c r="E4" s="1508"/>
      <c r="F4" s="1508"/>
      <c r="G4" s="1508"/>
      <c r="H4" s="1508"/>
      <c r="I4" s="1508"/>
      <c r="J4" s="1508"/>
      <c r="K4" s="306" t="str">
        <f t="array" aca="1" ref="K4" ca="1">INDEX(Programme!$B$3:$G$46,MATCH($A$4,Programme!$B$3:$B$46,0),SMALL(IF(INDIRECT("Programme!D"&amp;MATCH($A$4,Programme!$B$1:$B$46,0)):INDIRECT("Programme!G"&amp;MATCH($A$4,Programme!$B$1:$B$46,0))&lt;&gt;"",COLUMN(Programme!$D$3:$G$3)-1),ROW()-3))</f>
        <v>MSOST.1.4</v>
      </c>
      <c r="L4" s="1504" t="str">
        <f ca="1">IFERROR(INDEX(Programme!$I$7:$J$94,MATCH($K4,Programme!$I$7:$I$94,0),2),"")</f>
        <v>Identifier le(s) matériau(x), les flux d’énergie et d’information sur un objet et décrire les transformations qui s’opèrent.</v>
      </c>
      <c r="M4" s="1504"/>
      <c r="N4" s="1504"/>
      <c r="O4" s="1504"/>
      <c r="P4" s="1504"/>
      <c r="Q4" s="1505"/>
      <c r="R4" s="1511" t="str">
        <f ca="1">IFERROR(INDEX(Programme!$K$7:$L$94,MATCH($K4&amp;".1",Programme!$K$7:$K$94,0),2),"")&amp;IFERROR(INDEX(Programme!$K$7:$L$94,MATCH($K4&amp;".2",Programme!$K$7:$K$94,0),2),"")&amp;IFERROR(INDEX(Programme!$K$7:$L$94,MATCH($K4&amp;".3",Programme!$K$7:$K$94,0),2),"")&amp;IFERROR(INDEX(Programme!$K$7:$L$94,MATCH($K4&amp;".4",Programme!$K$7:$K$94,0),2),"")&amp;IFERROR(INDEX(Programme!$K$7:$L$94,MATCH($K4&amp;".5",Programme!$K$7:$K$94,0),2),"")&amp;IFERROR(INDEX(Programme!$K$7:$L$94,MATCH($K4&amp;".6",Programme!$K$7:$K$94,0),2),"")</f>
        <v>Familles de matériaux avec leurs principales caractéristiques. Sources d’énergies. Chaîne d’énergie. Chaîne d’information.</v>
      </c>
      <c r="S4" s="1504"/>
      <c r="T4" s="1504"/>
      <c r="U4" s="1504"/>
      <c r="V4" s="1504"/>
      <c r="W4" s="1504"/>
      <c r="X4" s="1504"/>
      <c r="Y4" s="1512"/>
    </row>
    <row r="5" spans="1:25" ht="32.25" customHeight="1" x14ac:dyDescent="0.25">
      <c r="A5" s="307"/>
      <c r="B5" s="308"/>
      <c r="C5" s="308"/>
      <c r="D5" s="308"/>
      <c r="E5" s="309"/>
      <c r="F5" s="309"/>
      <c r="G5" s="309"/>
      <c r="H5" s="309"/>
      <c r="I5" s="309"/>
      <c r="J5" s="309"/>
      <c r="K5" s="310" t="str">
        <f t="array" aca="1" ref="K5" ca="1">IFERROR(INDEX(Programme!$B$3:$G$46,MATCH($A$4,Programme!$B$3:$B$46,0),SMALL(IF(INDIRECT("Programme!D"&amp;MATCH($A$4,Programme!$B$1:$B$46,0)):INDIRECT("Programme!G"&amp;MATCH($A$4,Programme!$B$1:$B$46,0))&lt;&gt;"",COLUMN(Programme!$D$3:$G$3)-1),ROW()-3)),"")</f>
        <v/>
      </c>
      <c r="L5" s="1506" t="str">
        <f ca="1">IFERROR(INDEX(Programme!$I$7:$J$94,MATCH($K5,Programme!$I$7:$I$94,0),2),"")</f>
        <v/>
      </c>
      <c r="M5" s="1506"/>
      <c r="N5" s="1506"/>
      <c r="O5" s="1506"/>
      <c r="P5" s="1506"/>
      <c r="Q5" s="1507"/>
      <c r="R5" s="1513" t="str">
        <f ca="1">IFERROR(INDEX(Programme!$K$7:$L$94,MATCH($K5&amp;".1",Programme!$K$7:$K$94,0),2),"")&amp;IFERROR(INDEX(Programme!$K$7:$L$94,MATCH($K5&amp;".2",Programme!$K$7:$K$94,0),2),"")&amp;IFERROR(INDEX(Programme!$K$7:$L$94,MATCH($K5&amp;".3",Programme!$K$7:$K$94,0),2),"")&amp;IFERROR(INDEX(Programme!$K$7:$L$94,MATCH($K5&amp;".4",Programme!$K$7:$K$94,0),2),"")&amp;IFERROR(INDEX(Programme!$K$7:$L$94,MATCH($K5&amp;".5",Programme!$K$7:$K$94,0),2),"")&amp;IFERROR(INDEX(Programme!$K$7:$L$94,MATCH($K5&amp;".6",Programme!$K$7:$K$94,0),2),"")</f>
        <v/>
      </c>
      <c r="S5" s="1506"/>
      <c r="T5" s="1506"/>
      <c r="U5" s="1506"/>
      <c r="V5" s="1506"/>
      <c r="W5" s="1506"/>
      <c r="X5" s="1506"/>
      <c r="Y5" s="1514"/>
    </row>
    <row r="6" spans="1:25" ht="32.25" customHeight="1" x14ac:dyDescent="0.25">
      <c r="A6" s="311" t="str">
        <f t="array" aca="1" ref="A6" ca="1">IFERROR(INDEX(Problématiques_compétences!$F$2:$AK$2,SMALL(IF(INDIRECT("Problématiques_compétences!F"&amp;MATCH($A$1,Problématiques_compétences!$D$1:$D$118,0)):INDIRECT("Problématiques_compétences!AK"&amp;MATCH($A$1,Problématiques_compétences!$D$1:$D$118,0))="x",COLUMN(Problématiques_compétences!$F$1:$AK$1)-5,""),ROW()-4)),"")</f>
        <v>CT 2.3</v>
      </c>
      <c r="B6" s="1508" t="str">
        <f ca="1">IFERROR(INDEX(Programme!$B$4:$C$46,MATCH(A6,Programme!$B$4:$B$46,0),2),"")</f>
        <v>► S’approprier un cahier des charges.</v>
      </c>
      <c r="C6" s="1508"/>
      <c r="D6" s="1508"/>
      <c r="E6" s="1508"/>
      <c r="F6" s="1508"/>
      <c r="G6" s="1508"/>
      <c r="H6" s="1508"/>
      <c r="I6" s="1508"/>
      <c r="J6" s="1508"/>
      <c r="K6" s="306" t="str">
        <f t="array" aca="1" ref="K6" ca="1">IFERROR(INDEX(Programme!$B$3:$G$46,MATCH($A$6,Programme!$B$3:$B$46,0),SMALL(IF(INDIRECT("Programme!D"&amp;MATCH($A$6,Programme!$B$1:$B$46,0)):INDIRECT("Programme!G"&amp;MATCH($A$6,Programme!$B$1:$B$46,0))&lt;&gt;"",COLUMN(Programme!$D$3:$G$3)-1),ROW()-5)),"")</f>
        <v>DIC.1.2</v>
      </c>
      <c r="L6" s="1504" t="str">
        <f ca="1">IFERROR(INDEX(Programme!$I$7:$J$94,MATCH($K6,Programme!$I$7:$I$94,0),2),"")</f>
        <v>Identifier les conditions, contraintes (normes et règlements) et ressources correspondantes, qualifier et quantifier simplement les performances d’un objet technique existant ou à créer.</v>
      </c>
      <c r="M6" s="1504"/>
      <c r="N6" s="1504"/>
      <c r="O6" s="1504"/>
      <c r="P6" s="1504"/>
      <c r="Q6" s="1505"/>
      <c r="R6" s="1511" t="str">
        <f ca="1">IFERROR(INDEX(Programme!$K$7:$L$94,MATCH($K6&amp;".1",Programme!$K$7:$K$94,0),2),"")&amp;IFERROR(INDEX(Programme!$K$7:$L$94,MATCH($K6&amp;".2",Programme!$K$7:$K$94,0),2),"")&amp;IFERROR(INDEX(Programme!$K$7:$L$94,MATCH($K6&amp;".3",Programme!$K$7:$K$94,0),2),"")&amp;IFERROR(INDEX(Programme!$K$7:$L$94,MATCH($K6&amp;".4",Programme!$K$7:$K$94,0),2),"")&amp;IFERROR(INDEX(Programme!$K$7:$L$94,MATCH($K6&amp;".5",Programme!$K$7:$K$94,0),2),"")&amp;IFERROR(INDEX(Programme!$K$7:$L$94,MATCH($K6&amp;".6",Programme!$K$7:$K$94,0),2),"")</f>
        <v xml:space="preserve">Principaux éléments d’un cahier des charges. </v>
      </c>
      <c r="S6" s="1504"/>
      <c r="T6" s="1504"/>
      <c r="U6" s="1504"/>
      <c r="V6" s="1504"/>
      <c r="W6" s="1504"/>
      <c r="X6" s="1504"/>
      <c r="Y6" s="1512"/>
    </row>
    <row r="7" spans="1:25" ht="32.25" customHeight="1" x14ac:dyDescent="0.25">
      <c r="A7" s="312"/>
      <c r="B7" s="314"/>
      <c r="C7" s="314"/>
      <c r="D7" s="314"/>
      <c r="E7" s="314"/>
      <c r="F7" s="314"/>
      <c r="G7" s="314"/>
      <c r="H7" s="314"/>
      <c r="I7" s="314"/>
      <c r="J7" s="314"/>
      <c r="K7" s="310" t="str">
        <f t="array" aca="1" ref="K7" ca="1">IFERROR(INDEX(Programme!$B$3:$G$46,MATCH($A$6,Programme!$B$3:$B$46,0),SMALL(IF(INDIRECT("Programme!D"&amp;MATCH($A$6,Programme!$B$1:$B$46,0)):INDIRECT("Programme!G"&amp;MATCH($A$6,Programme!$B$1:$B$46,0))&lt;&gt;"",COLUMN(Programme!$D$3:$G$3)-1),ROW()-5)),"")</f>
        <v/>
      </c>
      <c r="L7" s="1506" t="str">
        <f ca="1">IFERROR(INDEX(Programme!$I$7:$J$94,MATCH($K7,Programme!$I$7:$I$94,0),2),"")</f>
        <v/>
      </c>
      <c r="M7" s="1506"/>
      <c r="N7" s="1506"/>
      <c r="O7" s="1506"/>
      <c r="P7" s="1506"/>
      <c r="Q7" s="1507"/>
      <c r="R7" s="1513" t="str">
        <f ca="1">IFERROR(INDEX(Programme!$K$7:$L$94,MATCH($K7&amp;".1",Programme!$K$7:$K$94,0),2),"")&amp;IFERROR(INDEX(Programme!$K$7:$L$94,MATCH($K7&amp;".2",Programme!$K$7:$K$94,0),2),"")&amp;IFERROR(INDEX(Programme!$K$7:$L$94,MATCH($K7&amp;".3",Programme!$K$7:$K$94,0),2),"")&amp;IFERROR(INDEX(Programme!$K$7:$L$94,MATCH($K7&amp;".4",Programme!$K$7:$K$94,0),2),"")&amp;IFERROR(INDEX(Programme!$K$7:$L$94,MATCH($K7&amp;".5",Programme!$K$7:$K$94,0),2),"")&amp;IFERROR(INDEX(Programme!$K$7:$L$94,MATCH($K7&amp;".6",Programme!$K$7:$K$94,0),2),"")</f>
        <v/>
      </c>
      <c r="S7" s="1506"/>
      <c r="T7" s="1506"/>
      <c r="U7" s="1506"/>
      <c r="V7" s="1506"/>
      <c r="W7" s="1506"/>
      <c r="X7" s="1506"/>
      <c r="Y7" s="1514"/>
    </row>
    <row r="8" spans="1:25" ht="32.25" customHeight="1" x14ac:dyDescent="0.25">
      <c r="A8" s="311" t="str">
        <f t="array" aca="1" ref="A8" ca="1">IFERROR(INDEX(Problématiques_compétences!$F$2:$AK$2,SMALL(IF(INDIRECT("Problématiques_compétences!F"&amp;MATCH($A$1,Problématiques_compétences!$D$1:$D$118,0)):INDIRECT("Problématiques_compétences!AK"&amp;MATCH($A$1,Problématiques_compétences!$D$1:$D$118,0))="x",COLUMN(Problématiques_compétences!$F$1:$AK$1)-5,""),ROW()-5)),"")</f>
        <v/>
      </c>
      <c r="B8" s="1508" t="str">
        <f ca="1">IFERROR(INDEX(Programme!$B$4:$C$46,MATCH(A8,Programme!$B$4:$B$46,0),2),"")</f>
        <v/>
      </c>
      <c r="C8" s="1508"/>
      <c r="D8" s="1508"/>
      <c r="E8" s="1508"/>
      <c r="F8" s="1508"/>
      <c r="G8" s="1508"/>
      <c r="H8" s="1508"/>
      <c r="I8" s="1508"/>
      <c r="J8" s="1508"/>
      <c r="K8" s="306" t="str">
        <f t="array" aca="1" ref="K8" ca="1">IFERROR(INDEX(Programme!$B$3:$G$46,MATCH($A$8,Programme!$B$3:$B$46,0),SMALL(IF(INDIRECT("Programme!D"&amp;MATCH($A$8,Programme!$B$1:$B$46,0)):INDIRECT("Programme!G"&amp;MATCH($A$8,Programme!$B$1:$B$46,0))&lt;&gt;"",COLUMN(Programme!$D$3:$G$3)-1),ROW()-7)),"")</f>
        <v/>
      </c>
      <c r="L8" s="1504" t="str">
        <f ca="1">IFERROR(INDEX(Programme!$I$7:$J$94,MATCH($K8,Programme!$I$7:$I$94,0),2),"")</f>
        <v/>
      </c>
      <c r="M8" s="1504"/>
      <c r="N8" s="1504"/>
      <c r="O8" s="1504"/>
      <c r="P8" s="1504"/>
      <c r="Q8" s="1505"/>
      <c r="R8" s="1511" t="str">
        <f ca="1">IFERROR(INDEX(Programme!$K$7:$L$94,MATCH($K8&amp;".1",Programme!$K$7:$K$94,0),2),"")&amp;IFERROR(INDEX(Programme!$K$7:$L$94,MATCH($K8&amp;".2",Programme!$K$7:$K$94,0),2),"")&amp;IFERROR(INDEX(Programme!$K$7:$L$94,MATCH($K8&amp;".3",Programme!$K$7:$K$94,0),2),"")&amp;IFERROR(INDEX(Programme!$K$7:$L$94,MATCH($K8&amp;".4",Programme!$K$7:$K$94,0),2),"")&amp;IFERROR(INDEX(Programme!$K$7:$L$94,MATCH($K8&amp;".5",Programme!$K$7:$K$94,0),2),"")&amp;IFERROR(INDEX(Programme!$K$7:$L$94,MATCH($K8&amp;".6",Programme!$K$7:$K$94,0),2),"")</f>
        <v/>
      </c>
      <c r="S8" s="1504"/>
      <c r="T8" s="1504"/>
      <c r="U8" s="1504"/>
      <c r="V8" s="1504"/>
      <c r="W8" s="1504"/>
      <c r="X8" s="1504"/>
      <c r="Y8" s="1512"/>
    </row>
    <row r="9" spans="1:25" ht="32.25" customHeight="1" x14ac:dyDescent="0.25">
      <c r="A9" s="313"/>
      <c r="B9" s="315"/>
      <c r="C9" s="315"/>
      <c r="D9" s="315"/>
      <c r="E9" s="315"/>
      <c r="F9" s="315"/>
      <c r="G9" s="315"/>
      <c r="H9" s="315"/>
      <c r="I9" s="315"/>
      <c r="J9" s="315"/>
      <c r="K9" s="310" t="str">
        <f t="array" aca="1" ref="K9" ca="1">IFERROR(INDEX(Programme!$B$3:$G$46,MATCH($A$8,Programme!$B$3:$B$46,0),SMALL(IF(INDIRECT("Programme!D"&amp;MATCH($A$8,Programme!$B$1:$B$46,0)):INDIRECT("Programme!G"&amp;MATCH($A$8,Programme!$B$1:$B$46,0))&lt;&gt;"",COLUMN(Programme!$D$3:$G$3)-1),ROW()-7)),"")</f>
        <v/>
      </c>
      <c r="L9" s="1506" t="str">
        <f ca="1">IFERROR(INDEX(Programme!$I$7:$J$94,MATCH($K9,Programme!$I$7:$I$94,0),2),"")</f>
        <v/>
      </c>
      <c r="M9" s="1506"/>
      <c r="N9" s="1506"/>
      <c r="O9" s="1506"/>
      <c r="P9" s="1506"/>
      <c r="Q9" s="1507"/>
      <c r="R9" s="1513" t="str">
        <f ca="1">IFERROR(INDEX(Programme!$K$7:$L$94,MATCH($K9&amp;".1",Programme!$K$7:$K$94,0),2),"")&amp;IFERROR(INDEX(Programme!$K$7:$L$94,MATCH($K9&amp;".2",Programme!$K$7:$K$94,0),2),"")&amp;IFERROR(INDEX(Programme!$K$7:$L$94,MATCH($K9&amp;".3",Programme!$K$7:$K$94,0),2),"")&amp;IFERROR(INDEX(Programme!$K$7:$L$94,MATCH($K9&amp;".4",Programme!$K$7:$K$94,0),2),"")&amp;IFERROR(INDEX(Programme!$K$7:$L$94,MATCH($K9&amp;".5",Programme!$K$7:$K$94,0),2),"")&amp;IFERROR(INDEX(Programme!$K$7:$L$94,MATCH($K9&amp;".6",Programme!$K$7:$K$94,0),2),"")</f>
        <v/>
      </c>
      <c r="S9" s="1506"/>
      <c r="T9" s="1506"/>
      <c r="U9" s="1506"/>
      <c r="V9" s="1506"/>
      <c r="W9" s="1506"/>
      <c r="X9" s="1506"/>
      <c r="Y9" s="1514"/>
    </row>
    <row r="10" spans="1:25" ht="32.25" customHeight="1" x14ac:dyDescent="0.25">
      <c r="A10" s="311" t="str">
        <f t="array" aca="1" ref="A10" ca="1">IFERROR(INDEX(Problématiques_compétences!$F$2:$AK$2,SMALL(IF(INDIRECT("Problématiques_compétences!F"&amp;MATCH($A$1,Problématiques_compétences!$D$1:$D$118,0)):INDIRECT("Problématiques_compétences!AK"&amp;MATCH($A$1,Problématiques_compétences!$D$1:$D$118,0))="x",COLUMN(Problématiques_compétences!$F$1:$AK$1)-5,""),ROW()-6)),"")</f>
        <v/>
      </c>
      <c r="B10" s="1508" t="str">
        <f ca="1">IFERROR(INDEX(Programme!$B$4:$C$46,MATCH(A10,Programme!$B$4:$B$46,0),2),"")</f>
        <v/>
      </c>
      <c r="C10" s="1508"/>
      <c r="D10" s="1508"/>
      <c r="E10" s="1508"/>
      <c r="F10" s="1508"/>
      <c r="G10" s="1508"/>
      <c r="H10" s="1508"/>
      <c r="I10" s="1508"/>
      <c r="J10" s="1508"/>
      <c r="K10" s="306" t="str">
        <f t="array" aca="1" ref="K10" ca="1">IFERROR(INDEX(Programme!$B$3:$G$46,MATCH($A$10,Programme!$B$3:$B$46,0),SMALL(IF(INDIRECT("Programme!D"&amp;MATCH($A$10,Programme!$B$1:$B$46,0)):INDIRECT("Programme!G"&amp;MATCH($A$10,Programme!$B$1:$B$46,0))&lt;&gt;"",COLUMN(Programme!$D$3:$G$3)-1),ROW()-9)),"")</f>
        <v/>
      </c>
      <c r="L10" s="1504" t="str">
        <f ca="1">IFERROR(INDEX(Programme!$I$7:$J$94,MATCH($K10,Programme!$I$7:$I$94,0),2),"")</f>
        <v/>
      </c>
      <c r="M10" s="1504"/>
      <c r="N10" s="1504"/>
      <c r="O10" s="1504"/>
      <c r="P10" s="1504"/>
      <c r="Q10" s="1505"/>
      <c r="R10" s="1511" t="str">
        <f ca="1">IFERROR(INDEX(Programme!$K$7:$L$94,MATCH($K10&amp;".1",Programme!$K$7:$K$94,0),2),"")&amp;IFERROR(INDEX(Programme!$K$7:$L$94,MATCH($K10&amp;".2",Programme!$K$7:$K$94,0),2),"")&amp;IFERROR(INDEX(Programme!$K$7:$L$94,MATCH($K10&amp;".3",Programme!$K$7:$K$94,0),2),"")&amp;IFERROR(INDEX(Programme!$K$7:$L$94,MATCH($K10&amp;".4",Programme!$K$7:$K$94,0),2),"")&amp;IFERROR(INDEX(Programme!$K$7:$L$94,MATCH($K10&amp;".5",Programme!$K$7:$K$94,0),2),"")&amp;IFERROR(INDEX(Programme!$K$7:$L$94,MATCH($K10&amp;".6",Programme!$K$7:$K$94,0),2),"")</f>
        <v/>
      </c>
      <c r="S10" s="1504"/>
      <c r="T10" s="1504"/>
      <c r="U10" s="1504"/>
      <c r="V10" s="1504"/>
      <c r="W10" s="1504"/>
      <c r="X10" s="1504"/>
      <c r="Y10" s="1512"/>
    </row>
    <row r="11" spans="1:25" ht="32.25" customHeight="1" thickBot="1" x14ac:dyDescent="0.3">
      <c r="A11" s="311"/>
      <c r="B11" s="1508"/>
      <c r="C11" s="1508"/>
      <c r="D11" s="1508"/>
      <c r="E11" s="1508"/>
      <c r="F11" s="1508"/>
      <c r="G11" s="1508"/>
      <c r="H11" s="1508"/>
      <c r="I11" s="1508"/>
      <c r="J11" s="1508"/>
      <c r="K11" s="306" t="str">
        <f t="array" aca="1" ref="K11" ca="1">IFERROR(INDEX(Programme!$B$3:$G$46,MATCH($A$10,Programme!$B$3:$B$46,0),SMALL(IF(INDIRECT("Programme!D"&amp;MATCH($A$10,Programme!$B$1:$B$46,0)):INDIRECT("Programme!G"&amp;MATCH($A$10,Programme!$B$1:$B$46,0))&lt;&gt;"",COLUMN(Programme!$D$3:$G$3)-1),ROW()-9)),"")</f>
        <v/>
      </c>
      <c r="L11" s="1504" t="str">
        <f ca="1">IFERROR(INDEX(Programme!$I$7:$J$94,MATCH($K11,Programme!$I$7:$I$94,0),2),"")</f>
        <v/>
      </c>
      <c r="M11" s="1504"/>
      <c r="N11" s="1509"/>
      <c r="O11" s="1509"/>
      <c r="P11" s="1509"/>
      <c r="Q11" s="1510"/>
      <c r="R11" s="1511" t="str">
        <f ca="1">IFERROR(INDEX(Programme!$K$7:$L$94,MATCH($K11&amp;".1",Programme!$K$7:$K$94,0),2),"")&amp;IFERROR(INDEX(Programme!$K$7:$L$94,MATCH($K11&amp;".2",Programme!$K$7:$K$94,0),2),"")&amp;IFERROR(INDEX(Programme!$K$7:$L$94,MATCH($K11&amp;".3",Programme!$K$7:$K$94,0),2),"")&amp;IFERROR(INDEX(Programme!$K$7:$L$94,MATCH($K11&amp;".4",Programme!$K$7:$K$94,0),2),"")&amp;IFERROR(INDEX(Programme!$K$7:$L$94,MATCH($K11&amp;".5",Programme!$K$7:$K$94,0),2),"")&amp;IFERROR(INDEX(Programme!$K$7:$L$94,MATCH($K11&amp;".6",Programme!$K$7:$K$94,0),2),"")</f>
        <v/>
      </c>
      <c r="S11" s="1504"/>
      <c r="T11" s="1504"/>
      <c r="U11" s="1504"/>
      <c r="V11" s="1504"/>
      <c r="W11" s="1504"/>
      <c r="X11" s="1504"/>
      <c r="Y11" s="1512"/>
    </row>
    <row r="12" spans="1:25" ht="16.5" customHeight="1" x14ac:dyDescent="0.25">
      <c r="A12" s="1103" t="s">
        <v>70</v>
      </c>
      <c r="B12" s="1104"/>
      <c r="C12" s="1104"/>
      <c r="D12" s="1104"/>
      <c r="E12" s="1104"/>
      <c r="F12" s="1104"/>
      <c r="G12" s="1104"/>
      <c r="H12" s="1104"/>
      <c r="I12" s="1104"/>
      <c r="J12" s="1104"/>
      <c r="K12" s="1105"/>
      <c r="L12" s="1106"/>
      <c r="M12" s="1107"/>
      <c r="N12" s="1108" t="s">
        <v>72</v>
      </c>
      <c r="O12" s="1109"/>
      <c r="P12" s="1109"/>
      <c r="Q12" s="1109"/>
      <c r="R12" s="1109"/>
      <c r="S12" s="1109"/>
      <c r="T12" s="1109"/>
      <c r="U12" s="1109"/>
      <c r="V12" s="1109"/>
      <c r="W12" s="1109"/>
      <c r="X12" s="1109"/>
      <c r="Y12" s="1110"/>
    </row>
    <row r="13" spans="1:25" ht="30.75" customHeight="1" x14ac:dyDescent="0.25">
      <c r="A13" s="1531" t="s">
        <v>894</v>
      </c>
      <c r="B13" s="1532"/>
      <c r="C13" s="1532"/>
      <c r="D13" s="1532"/>
      <c r="E13" s="1532"/>
      <c r="F13" s="1532"/>
      <c r="G13" s="1532"/>
      <c r="H13" s="1532"/>
      <c r="I13" s="1532"/>
      <c r="J13" s="1532"/>
      <c r="K13" s="1532"/>
      <c r="L13" s="1532"/>
      <c r="M13" s="1533"/>
      <c r="N13" s="1525" t="s">
        <v>895</v>
      </c>
      <c r="O13" s="1526"/>
      <c r="P13" s="1526"/>
      <c r="Q13" s="1526"/>
      <c r="R13" s="1526"/>
      <c r="S13" s="1526"/>
      <c r="T13" s="1526"/>
      <c r="U13" s="1526"/>
      <c r="V13" s="1526"/>
      <c r="W13" s="1526"/>
      <c r="X13" s="1526"/>
      <c r="Y13" s="1527"/>
    </row>
    <row r="14" spans="1:25" ht="30.75" customHeight="1" x14ac:dyDescent="0.25">
      <c r="A14" s="1534"/>
      <c r="B14" s="1535"/>
      <c r="C14" s="1535"/>
      <c r="D14" s="1535"/>
      <c r="E14" s="1535"/>
      <c r="F14" s="1535"/>
      <c r="G14" s="1535"/>
      <c r="H14" s="1535"/>
      <c r="I14" s="1535"/>
      <c r="J14" s="1535"/>
      <c r="K14" s="1535"/>
      <c r="L14" s="1535"/>
      <c r="M14" s="1536"/>
      <c r="N14" s="1538"/>
      <c r="O14" s="1539"/>
      <c r="P14" s="1539"/>
      <c r="Q14" s="1539"/>
      <c r="R14" s="1539"/>
      <c r="S14" s="1539"/>
      <c r="T14" s="1539"/>
      <c r="U14" s="1539"/>
      <c r="V14" s="1539"/>
      <c r="W14" s="1539"/>
      <c r="X14" s="1539"/>
      <c r="Y14" s="1540"/>
    </row>
    <row r="15" spans="1:25" ht="16.5" customHeight="1" x14ac:dyDescent="0.25">
      <c r="A15" s="1111" t="s">
        <v>382</v>
      </c>
      <c r="B15" s="1112"/>
      <c r="C15" s="1113"/>
      <c r="D15" s="1113"/>
      <c r="E15" s="1113"/>
      <c r="F15" s="1113"/>
      <c r="G15" s="1113"/>
      <c r="H15" s="1113"/>
      <c r="I15" s="1113"/>
      <c r="J15" s="1113"/>
      <c r="K15" s="1114"/>
      <c r="L15" s="1115"/>
      <c r="M15" s="1116"/>
      <c r="N15" s="1117" t="s">
        <v>383</v>
      </c>
      <c r="O15" s="1118"/>
      <c r="P15" s="1118"/>
      <c r="Q15" s="1118"/>
      <c r="R15" s="1118"/>
      <c r="S15" s="1118"/>
      <c r="T15" s="1118"/>
      <c r="U15" s="1118"/>
      <c r="V15" s="1118"/>
      <c r="W15" s="1118"/>
      <c r="X15" s="1118"/>
      <c r="Y15" s="1119"/>
    </row>
    <row r="16" spans="1:25" ht="30" customHeight="1" x14ac:dyDescent="0.25">
      <c r="A16" s="1525" t="s">
        <v>896</v>
      </c>
      <c r="B16" s="1526"/>
      <c r="C16" s="1526"/>
      <c r="D16" s="1526"/>
      <c r="E16" s="1526"/>
      <c r="F16" s="1526"/>
      <c r="G16" s="1526"/>
      <c r="H16" s="1526"/>
      <c r="I16" s="1526"/>
      <c r="J16" s="1526"/>
      <c r="K16" s="1526"/>
      <c r="L16" s="1526"/>
      <c r="M16" s="1527"/>
      <c r="N16" s="1525" t="s">
        <v>897</v>
      </c>
      <c r="O16" s="1526"/>
      <c r="P16" s="1526"/>
      <c r="Q16" s="1526"/>
      <c r="R16" s="1526"/>
      <c r="S16" s="1526"/>
      <c r="T16" s="1526"/>
      <c r="U16" s="1526"/>
      <c r="V16" s="1526"/>
      <c r="W16" s="1526"/>
      <c r="X16" s="1526"/>
      <c r="Y16" s="1527"/>
    </row>
    <row r="17" spans="1:25" ht="30" customHeight="1" thickBot="1" x14ac:dyDescent="0.3">
      <c r="A17" s="1528"/>
      <c r="B17" s="1529"/>
      <c r="C17" s="1529"/>
      <c r="D17" s="1529"/>
      <c r="E17" s="1529"/>
      <c r="F17" s="1529"/>
      <c r="G17" s="1529"/>
      <c r="H17" s="1529"/>
      <c r="I17" s="1529"/>
      <c r="J17" s="1529"/>
      <c r="K17" s="1529"/>
      <c r="L17" s="1529"/>
      <c r="M17" s="1530"/>
      <c r="N17" s="1528"/>
      <c r="O17" s="1529"/>
      <c r="P17" s="1529"/>
      <c r="Q17" s="1529"/>
      <c r="R17" s="1529"/>
      <c r="S17" s="1529"/>
      <c r="T17" s="1529"/>
      <c r="U17" s="1529"/>
      <c r="V17" s="1529"/>
      <c r="W17" s="1529"/>
      <c r="X17" s="1529"/>
      <c r="Y17" s="1530"/>
    </row>
    <row r="18" spans="1:25" ht="16.5" customHeight="1" x14ac:dyDescent="0.25">
      <c r="A18" s="1120" t="s">
        <v>73</v>
      </c>
      <c r="B18" s="1109"/>
      <c r="C18" s="1109"/>
      <c r="D18" s="1109"/>
      <c r="E18" s="1109"/>
      <c r="F18" s="1109" t="s">
        <v>900</v>
      </c>
      <c r="G18" s="1109"/>
      <c r="H18" s="1109"/>
      <c r="I18" s="1109"/>
      <c r="J18" s="1109"/>
      <c r="K18" s="1108"/>
      <c r="L18" s="1106"/>
      <c r="M18" s="1121"/>
      <c r="N18" s="1520" t="s">
        <v>388</v>
      </c>
      <c r="O18" s="1521"/>
      <c r="P18" s="1521"/>
      <c r="Q18" s="1521"/>
      <c r="R18" s="1541" t="s">
        <v>898</v>
      </c>
      <c r="S18" s="1541"/>
      <c r="T18" s="1541"/>
      <c r="U18" s="1541"/>
      <c r="V18" s="1541"/>
      <c r="W18" s="1541"/>
      <c r="X18" s="1541"/>
      <c r="Y18" s="1542"/>
    </row>
    <row r="19" spans="1:25" ht="48" customHeight="1" thickBot="1" x14ac:dyDescent="0.3">
      <c r="A19" s="1127" t="s">
        <v>473</v>
      </c>
      <c r="B19" s="1122"/>
      <c r="C19" s="1529" t="s">
        <v>899</v>
      </c>
      <c r="D19" s="1529"/>
      <c r="E19" s="1529"/>
      <c r="F19" s="1529"/>
      <c r="G19" s="1529"/>
      <c r="H19" s="1529"/>
      <c r="I19" s="1529"/>
      <c r="J19" s="1529"/>
      <c r="K19" s="1529"/>
      <c r="L19" s="1529"/>
      <c r="M19" s="1530"/>
      <c r="N19" s="1522"/>
      <c r="O19" s="1523"/>
      <c r="P19" s="1523"/>
      <c r="Q19" s="1523"/>
      <c r="R19" s="1529"/>
      <c r="S19" s="1529"/>
      <c r="T19" s="1529"/>
      <c r="U19" s="1529"/>
      <c r="V19" s="1529"/>
      <c r="W19" s="1529"/>
      <c r="X19" s="1529"/>
      <c r="Y19" s="1530"/>
    </row>
    <row r="20" spans="1:25" x14ac:dyDescent="0.25">
      <c r="A20" s="1123"/>
      <c r="B20" s="1118"/>
      <c r="C20" s="1118"/>
      <c r="D20" s="1118"/>
      <c r="E20" s="1118"/>
      <c r="F20" s="1118"/>
      <c r="G20" s="1118"/>
      <c r="H20" s="1114"/>
      <c r="I20" s="1114"/>
      <c r="J20" s="1114"/>
      <c r="K20" s="1124"/>
      <c r="L20" s="1124"/>
      <c r="M20" s="1124"/>
      <c r="N20" s="1124"/>
      <c r="O20" s="1125"/>
      <c r="P20" s="1125"/>
      <c r="Q20" s="1125"/>
      <c r="R20" s="1125"/>
      <c r="S20" s="1125"/>
      <c r="T20" s="1125"/>
      <c r="U20" s="1125"/>
      <c r="V20" s="1125"/>
      <c r="W20" s="1125"/>
      <c r="X20" s="1125"/>
      <c r="Y20" s="1125"/>
    </row>
    <row r="21" spans="1:25" ht="15.75" x14ac:dyDescent="0.25">
      <c r="A21" s="1537" t="s">
        <v>74</v>
      </c>
      <c r="B21" s="1537"/>
      <c r="C21" s="1537"/>
      <c r="D21" s="1537"/>
      <c r="E21" s="1537"/>
      <c r="F21" s="1537"/>
      <c r="G21" s="1537"/>
      <c r="H21" s="1537"/>
      <c r="I21" s="1537"/>
      <c r="J21" s="1537"/>
      <c r="K21" s="1537"/>
      <c r="L21" s="1537"/>
      <c r="M21" s="1537"/>
      <c r="N21" s="1537"/>
      <c r="O21" s="1537"/>
      <c r="P21" s="1537"/>
      <c r="Q21" s="1537"/>
      <c r="R21" s="1537"/>
      <c r="S21" s="1537"/>
      <c r="T21" s="1537"/>
      <c r="U21" s="1537"/>
      <c r="V21" s="1537"/>
      <c r="W21" s="1537"/>
      <c r="X21" s="1537"/>
      <c r="Y21" s="1537"/>
    </row>
    <row r="22" spans="1:25" x14ac:dyDescent="0.25">
      <c r="A22" s="1126"/>
      <c r="B22" s="1102"/>
      <c r="C22" s="1517" t="s">
        <v>75</v>
      </c>
      <c r="D22" s="1515"/>
      <c r="E22" s="1515"/>
      <c r="F22" s="1515"/>
      <c r="G22" s="1515"/>
      <c r="H22" s="1515"/>
      <c r="I22" s="1515"/>
      <c r="J22" s="1515"/>
      <c r="K22" s="1516"/>
      <c r="L22" s="1515" t="s">
        <v>76</v>
      </c>
      <c r="M22" s="1515"/>
      <c r="N22" s="1515"/>
      <c r="O22" s="1515"/>
      <c r="P22" s="1515"/>
      <c r="Q22" s="1515"/>
      <c r="R22" s="1516"/>
      <c r="S22" s="1517" t="s">
        <v>77</v>
      </c>
      <c r="T22" s="1515"/>
      <c r="U22" s="1515"/>
      <c r="V22" s="1515"/>
      <c r="W22" s="1515"/>
      <c r="X22" s="1515"/>
      <c r="Y22" s="1516"/>
    </row>
    <row r="23" spans="1:25" ht="33.75" customHeight="1" x14ac:dyDescent="0.25">
      <c r="A23" s="1497" t="s">
        <v>78</v>
      </c>
      <c r="B23" s="1524"/>
      <c r="C23" s="1492" t="s">
        <v>901</v>
      </c>
      <c r="D23" s="1493"/>
      <c r="E23" s="1493"/>
      <c r="F23" s="1493"/>
      <c r="G23" s="1493"/>
      <c r="H23" s="1493"/>
      <c r="I23" s="1493"/>
      <c r="J23" s="1493"/>
      <c r="K23" s="1494"/>
      <c r="L23" s="1493" t="s">
        <v>902</v>
      </c>
      <c r="M23" s="1493"/>
      <c r="N23" s="1493"/>
      <c r="O23" s="1493"/>
      <c r="P23" s="1493"/>
      <c r="Q23" s="1493"/>
      <c r="R23" s="1494"/>
      <c r="S23" s="1492" t="s">
        <v>903</v>
      </c>
      <c r="T23" s="1493"/>
      <c r="U23" s="1493"/>
      <c r="V23" s="1493"/>
      <c r="W23" s="1493"/>
      <c r="X23" s="1493"/>
      <c r="Y23" s="1494"/>
    </row>
    <row r="24" spans="1:25" ht="45" customHeight="1" x14ac:dyDescent="0.25">
      <c r="A24" s="1495" t="s">
        <v>79</v>
      </c>
      <c r="B24" s="1496"/>
      <c r="C24" s="1492" t="s">
        <v>904</v>
      </c>
      <c r="D24" s="1493"/>
      <c r="E24" s="1493"/>
      <c r="F24" s="1493"/>
      <c r="G24" s="1493"/>
      <c r="H24" s="1493"/>
      <c r="I24" s="1493"/>
      <c r="J24" s="1493"/>
      <c r="K24" s="1494"/>
      <c r="L24" s="1492" t="s">
        <v>905</v>
      </c>
      <c r="M24" s="1493"/>
      <c r="N24" s="1493"/>
      <c r="O24" s="1493"/>
      <c r="P24" s="1493"/>
      <c r="Q24" s="1493"/>
      <c r="R24" s="1494"/>
      <c r="S24" s="1492" t="s">
        <v>906</v>
      </c>
      <c r="T24" s="1493"/>
      <c r="U24" s="1493"/>
      <c r="V24" s="1493"/>
      <c r="W24" s="1493"/>
      <c r="X24" s="1493"/>
      <c r="Y24" s="1494"/>
    </row>
    <row r="25" spans="1:25" ht="45" customHeight="1" x14ac:dyDescent="0.25">
      <c r="A25" s="1497" t="s">
        <v>81</v>
      </c>
      <c r="B25" s="1498"/>
      <c r="C25" s="1492" t="s">
        <v>907</v>
      </c>
      <c r="D25" s="1493"/>
      <c r="E25" s="1493"/>
      <c r="F25" s="1493"/>
      <c r="G25" s="1493"/>
      <c r="H25" s="1493"/>
      <c r="I25" s="1493"/>
      <c r="J25" s="1493"/>
      <c r="K25" s="1494"/>
      <c r="L25" s="1492" t="s">
        <v>781</v>
      </c>
      <c r="M25" s="1493"/>
      <c r="N25" s="1493"/>
      <c r="O25" s="1493"/>
      <c r="P25" s="1493"/>
      <c r="Q25" s="1493"/>
      <c r="R25" s="1494"/>
      <c r="S25" s="1492" t="s">
        <v>908</v>
      </c>
      <c r="T25" s="1493"/>
      <c r="U25" s="1493"/>
      <c r="V25" s="1493"/>
      <c r="W25" s="1493"/>
      <c r="X25" s="1493"/>
      <c r="Y25" s="1494"/>
    </row>
    <row r="26" spans="1:25" ht="45" customHeight="1" x14ac:dyDescent="0.25">
      <c r="A26" s="1497" t="s">
        <v>80</v>
      </c>
      <c r="B26" s="1498"/>
      <c r="C26" s="1492" t="s">
        <v>909</v>
      </c>
      <c r="D26" s="1493"/>
      <c r="E26" s="1493"/>
      <c r="F26" s="1493"/>
      <c r="G26" s="1493"/>
      <c r="H26" s="1493"/>
      <c r="I26" s="1493"/>
      <c r="J26" s="1493"/>
      <c r="K26" s="1494"/>
      <c r="L26" s="1492" t="s">
        <v>910</v>
      </c>
      <c r="M26" s="1493"/>
      <c r="N26" s="1493"/>
      <c r="O26" s="1493"/>
      <c r="P26" s="1493"/>
      <c r="Q26" s="1493"/>
      <c r="R26" s="1494"/>
      <c r="S26" s="1492" t="s">
        <v>911</v>
      </c>
      <c r="T26" s="1493"/>
      <c r="U26" s="1493"/>
      <c r="V26" s="1493"/>
      <c r="W26" s="1493"/>
      <c r="X26" s="1493"/>
      <c r="Y26" s="1494"/>
    </row>
    <row r="27" spans="1:25" ht="45" customHeight="1" x14ac:dyDescent="0.25">
      <c r="A27" s="1495" t="s">
        <v>341</v>
      </c>
      <c r="B27" s="1496"/>
      <c r="C27" s="1492" t="s">
        <v>912</v>
      </c>
      <c r="D27" s="1493"/>
      <c r="E27" s="1493"/>
      <c r="F27" s="1493"/>
      <c r="G27" s="1493"/>
      <c r="H27" s="1493"/>
      <c r="I27" s="1493"/>
      <c r="J27" s="1493"/>
      <c r="K27" s="1494"/>
      <c r="L27" s="1492" t="s">
        <v>913</v>
      </c>
      <c r="M27" s="1493"/>
      <c r="N27" s="1493"/>
      <c r="O27" s="1493"/>
      <c r="P27" s="1493"/>
      <c r="Q27" s="1493"/>
      <c r="R27" s="1494"/>
      <c r="S27" s="1492" t="s">
        <v>914</v>
      </c>
      <c r="T27" s="1493"/>
      <c r="U27" s="1493"/>
      <c r="V27" s="1493"/>
      <c r="W27" s="1493"/>
      <c r="X27" s="1493"/>
      <c r="Y27" s="1494"/>
    </row>
    <row r="30" spans="1:25" x14ac:dyDescent="0.25">
      <c r="D30" s="4"/>
    </row>
    <row r="32" spans="1:25" x14ac:dyDescent="0.25">
      <c r="I32" s="12"/>
      <c r="J32" s="12"/>
      <c r="K32" s="12"/>
    </row>
    <row r="33" spans="9:11" ht="15.75" x14ac:dyDescent="0.25">
      <c r="I33" s="13"/>
      <c r="J33" s="14"/>
      <c r="K33" s="5"/>
    </row>
    <row r="34" spans="9:11" x14ac:dyDescent="0.25">
      <c r="I34" s="12"/>
      <c r="J34" s="5"/>
    </row>
    <row r="35" spans="9:11" x14ac:dyDescent="0.25">
      <c r="I35" s="12"/>
    </row>
  </sheetData>
  <mergeCells count="54">
    <mergeCell ref="L5:Q5"/>
    <mergeCell ref="R5:Y5"/>
    <mergeCell ref="A1:A2"/>
    <mergeCell ref="B2:M2"/>
    <mergeCell ref="B4:J4"/>
    <mergeCell ref="L4:Q4"/>
    <mergeCell ref="R4:Y4"/>
    <mergeCell ref="B11:J11"/>
    <mergeCell ref="L11:Q11"/>
    <mergeCell ref="R11:Y11"/>
    <mergeCell ref="B6:J6"/>
    <mergeCell ref="L6:Q6"/>
    <mergeCell ref="R6:Y6"/>
    <mergeCell ref="L7:Q7"/>
    <mergeCell ref="R7:Y7"/>
    <mergeCell ref="B8:J8"/>
    <mergeCell ref="L8:Q8"/>
    <mergeCell ref="R8:Y8"/>
    <mergeCell ref="L9:Q9"/>
    <mergeCell ref="R9:Y9"/>
    <mergeCell ref="B10:J10"/>
    <mergeCell ref="L10:Q10"/>
    <mergeCell ref="R10:Y10"/>
    <mergeCell ref="A13:M14"/>
    <mergeCell ref="N13:Y14"/>
    <mergeCell ref="A16:M17"/>
    <mergeCell ref="N16:Y17"/>
    <mergeCell ref="N18:Q19"/>
    <mergeCell ref="R18:Y19"/>
    <mergeCell ref="C19:M19"/>
    <mergeCell ref="A21:Y21"/>
    <mergeCell ref="C22:K22"/>
    <mergeCell ref="L22:R22"/>
    <mergeCell ref="S22:Y22"/>
    <mergeCell ref="A23:B23"/>
    <mergeCell ref="C23:K23"/>
    <mergeCell ref="L23:R23"/>
    <mergeCell ref="S23:Y23"/>
    <mergeCell ref="A24:B24"/>
    <mergeCell ref="C24:K24"/>
    <mergeCell ref="L24:R24"/>
    <mergeCell ref="S24:Y24"/>
    <mergeCell ref="A25:B25"/>
    <mergeCell ref="C25:K25"/>
    <mergeCell ref="L25:R25"/>
    <mergeCell ref="S25:Y25"/>
    <mergeCell ref="A26:B26"/>
    <mergeCell ref="C26:K26"/>
    <mergeCell ref="L26:R26"/>
    <mergeCell ref="S26:Y26"/>
    <mergeCell ref="A27:B27"/>
    <mergeCell ref="C27:K27"/>
    <mergeCell ref="L27:R27"/>
    <mergeCell ref="S27:Y27"/>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Y35"/>
  <sheetViews>
    <sheetView topLeftCell="A7" zoomScale="85" zoomScaleNormal="85" workbookViewId="0">
      <selection activeCell="R19" sqref="R19:U19"/>
    </sheetView>
  </sheetViews>
  <sheetFormatPr baseColWidth="10" defaultRowHeight="15" x14ac:dyDescent="0.25"/>
  <cols>
    <col min="1" max="1" width="7.28515625" style="284" customWidth="1"/>
    <col min="2" max="10" width="6.5703125" style="284" customWidth="1"/>
    <col min="11" max="11" width="9.140625" style="284" customWidth="1"/>
    <col min="12" max="17" width="8.28515625" style="284" customWidth="1"/>
    <col min="18" max="25" width="8.5703125" style="284" customWidth="1"/>
    <col min="26" max="31" width="4.7109375" style="284" customWidth="1"/>
    <col min="32" max="16384" width="11.42578125" style="284"/>
  </cols>
  <sheetData>
    <row r="1" spans="1:25" ht="18" customHeight="1" x14ac:dyDescent="0.25">
      <c r="A1" s="1499" t="s">
        <v>493</v>
      </c>
      <c r="B1" s="291" t="s">
        <v>42</v>
      </c>
      <c r="C1" s="292"/>
      <c r="D1" s="292"/>
      <c r="E1" s="292"/>
      <c r="F1" s="292"/>
      <c r="G1" s="292"/>
      <c r="H1" s="292"/>
      <c r="I1" s="292"/>
      <c r="J1" s="292"/>
      <c r="K1" s="292"/>
      <c r="L1" s="292"/>
      <c r="M1" s="293"/>
      <c r="N1" s="299" t="s">
        <v>381</v>
      </c>
      <c r="O1" s="294"/>
      <c r="P1" s="294"/>
      <c r="Q1" s="294"/>
      <c r="R1" s="294"/>
      <c r="S1" s="294"/>
      <c r="T1" s="294"/>
      <c r="U1" s="294"/>
      <c r="V1" s="294"/>
      <c r="W1" s="294"/>
      <c r="X1" s="294"/>
      <c r="Y1" s="295"/>
    </row>
    <row r="2" spans="1:25" ht="20.25" customHeight="1" thickBot="1" x14ac:dyDescent="0.3">
      <c r="A2" s="1500"/>
      <c r="B2" s="1501">
        <f>INDEX(Problématiques_compétences!$A$3:$D$118,QUOTIENT(MATCH(A1,Problématiques_compétences!$D$3:$D$118,0),8)*8+2,1)</f>
        <v>0</v>
      </c>
      <c r="C2" s="1502"/>
      <c r="D2" s="1502"/>
      <c r="E2" s="1502"/>
      <c r="F2" s="1502"/>
      <c r="G2" s="1502"/>
      <c r="H2" s="1502"/>
      <c r="I2" s="1502"/>
      <c r="J2" s="1502"/>
      <c r="K2" s="1502"/>
      <c r="L2" s="1502"/>
      <c r="M2" s="1503"/>
      <c r="N2" s="296" t="str">
        <f>INDEX(Problématiques_compétences!$B$3:$D$118,MATCH(A1,Problématiques_compétences!$D$3:$D$118,0),1)</f>
        <v>Réalisation, test et validation - Présentation finale, synthèse</v>
      </c>
      <c r="O2" s="297"/>
      <c r="P2" s="297"/>
      <c r="Q2" s="297"/>
      <c r="R2" s="297"/>
      <c r="S2" s="297"/>
      <c r="T2" s="297"/>
      <c r="U2" s="297"/>
      <c r="V2" s="297"/>
      <c r="W2" s="297"/>
      <c r="X2" s="297"/>
      <c r="Y2" s="298"/>
    </row>
    <row r="3" spans="1:25" ht="15.75" customHeight="1" x14ac:dyDescent="0.25">
      <c r="A3" s="291" t="s">
        <v>55</v>
      </c>
      <c r="B3" s="300"/>
      <c r="C3" s="300"/>
      <c r="D3" s="300"/>
      <c r="E3" s="301"/>
      <c r="F3" s="300"/>
      <c r="G3" s="300"/>
      <c r="H3" s="301"/>
      <c r="I3" s="300"/>
      <c r="J3" s="300"/>
      <c r="K3" s="302" t="s">
        <v>71</v>
      </c>
      <c r="L3" s="303"/>
      <c r="M3" s="303"/>
      <c r="N3" s="303"/>
      <c r="O3" s="300"/>
      <c r="P3" s="300"/>
      <c r="Q3" s="300"/>
      <c r="R3" s="304" t="s">
        <v>350</v>
      </c>
      <c r="S3" s="300"/>
      <c r="T3" s="300"/>
      <c r="U3" s="300"/>
      <c r="V3" s="300"/>
      <c r="W3" s="300"/>
      <c r="X3" s="300"/>
      <c r="Y3" s="305"/>
    </row>
    <row r="4" spans="1:25" ht="32.25" customHeight="1" x14ac:dyDescent="0.25">
      <c r="A4" s="311" t="str">
        <f t="array" aca="1" ref="A4" ca="1">IFERROR(INDEX(Problématiques_compétences!$F$2:$AK$2,SMALL(IF(INDIRECT("Problématiques_compétences!F"&amp;MATCH($A$1,Problématiques_compétences!$D$1:$D$118,0)):INDIRECT("Problématiques_compétences!AK"&amp;MATCH($A$1,Problématiques_compétences!$D$1:$D$118,0))="x",COLUMN(Problématiques_compétences!$F$1:$AK$1)-5,""),ROW()-3)),"")</f>
        <v>CT 3.3</v>
      </c>
      <c r="B4" s="1508" t="str">
        <f ca="1">INDEX(Programme!$B$4:$C$46,MATCH(A4,Programme!$B$4:$B$46,0),2)</f>
        <v>► Présenter à l’oral et à l’aide de supports numériques multimédia des solutions techniques au moment des revues de projet.</v>
      </c>
      <c r="C4" s="1508"/>
      <c r="D4" s="1508"/>
      <c r="E4" s="1508"/>
      <c r="F4" s="1508"/>
      <c r="G4" s="1508"/>
      <c r="H4" s="1508"/>
      <c r="I4" s="1508"/>
      <c r="J4" s="1508"/>
      <c r="K4" s="306" t="str">
        <f t="array" aca="1" ref="K4" ca="1">INDEX(Programme!$B$3:$G$46,MATCH($A$4,Programme!$B$3:$B$46,0),SMALL(IF(INDIRECT("Programme!D"&amp;MATCH($A$4,Programme!$B$1:$B$46,0)):INDIRECT("Programme!G"&amp;MATCH($A$4,Programme!$B$1:$B$46,0))&lt;&gt;"",COLUMN(Programme!$D$3:$G$3)-1),ROW()-3))</f>
        <v>DIC.1.7</v>
      </c>
      <c r="L4" s="1504" t="str">
        <f ca="1">IFERROR(INDEX(Programme!$I$7:$J$94,MATCH($K4,Programme!$I$7:$I$94,0),2),"")</f>
        <v>Présenter à l’oral et à l’aide de supports numériques multimédia des solutions techniques au moment des revues de projet.</v>
      </c>
      <c r="M4" s="1504"/>
      <c r="N4" s="1504"/>
      <c r="O4" s="1504"/>
      <c r="P4" s="1504"/>
      <c r="Q4" s="1505"/>
      <c r="R4" s="1511" t="str">
        <f ca="1">IFERROR(INDEX(Programme!$K$7:$L$94,MATCH($K4&amp;".1",Programme!$K$7:$K$94,0),2),"")&amp;IFERROR(INDEX(Programme!$K$7:$L$94,MATCH($K4&amp;".2",Programme!$K$7:$K$94,0),2),"")&amp;IFERROR(INDEX(Programme!$K$7:$L$94,MATCH($K4&amp;".3",Programme!$K$7:$K$94,0),2),"")&amp;IFERROR(INDEX(Programme!$K$7:$L$94,MATCH($K4&amp;".4",Programme!$K$7:$K$94,0),2),"")&amp;IFERROR(INDEX(Programme!$K$7:$L$94,MATCH($K4&amp;".5",Programme!$K$7:$K$94,0),2),"")&amp;IFERROR(INDEX(Programme!$K$7:$L$94,MATCH($K4&amp;".6",Programme!$K$7:$K$94,0),2),"")</f>
        <v>Outils numériques de présentation.</v>
      </c>
      <c r="S4" s="1504"/>
      <c r="T4" s="1504"/>
      <c r="U4" s="1504"/>
      <c r="V4" s="1504"/>
      <c r="W4" s="1504"/>
      <c r="X4" s="1504"/>
      <c r="Y4" s="1512"/>
    </row>
    <row r="5" spans="1:25" ht="32.25" customHeight="1" x14ac:dyDescent="0.25">
      <c r="A5" s="307"/>
      <c r="B5" s="308"/>
      <c r="C5" s="308"/>
      <c r="D5" s="308"/>
      <c r="E5" s="309"/>
      <c r="F5" s="309"/>
      <c r="G5" s="309"/>
      <c r="H5" s="309"/>
      <c r="I5" s="309"/>
      <c r="J5" s="309"/>
      <c r="K5" s="310" t="str">
        <f t="array" aca="1" ref="K5" ca="1">IFERROR(INDEX(Programme!$B$3:$G$46,MATCH($A$4,Programme!$B$3:$B$46,0),SMALL(IF(INDIRECT("Programme!D"&amp;MATCH($A$4,Programme!$B$1:$B$46,0)):INDIRECT("Programme!G"&amp;MATCH($A$4,Programme!$B$1:$B$46,0))&lt;&gt;"",COLUMN(Programme!$D$3:$G$3)-1),ROW()-3)),"")</f>
        <v/>
      </c>
      <c r="L5" s="1506" t="str">
        <f ca="1">IFERROR(INDEX(Programme!$I$7:$J$94,MATCH($K5,Programme!$I$7:$I$94,0),2),"")</f>
        <v/>
      </c>
      <c r="M5" s="1506"/>
      <c r="N5" s="1506"/>
      <c r="O5" s="1506"/>
      <c r="P5" s="1506"/>
      <c r="Q5" s="1507"/>
      <c r="R5" s="1513" t="str">
        <f ca="1">IFERROR(INDEX(Programme!$K$7:$L$94,MATCH($K5&amp;".1",Programme!$K$7:$K$94,0),2),"")&amp;IFERROR(INDEX(Programme!$K$7:$L$94,MATCH($K5&amp;".2",Programme!$K$7:$K$94,0),2),"")&amp;IFERROR(INDEX(Programme!$K$7:$L$94,MATCH($K5&amp;".3",Programme!$K$7:$K$94,0),2),"")&amp;IFERROR(INDEX(Programme!$K$7:$L$94,MATCH($K5&amp;".4",Programme!$K$7:$K$94,0),2),"")&amp;IFERROR(INDEX(Programme!$K$7:$L$94,MATCH($K5&amp;".5",Programme!$K$7:$K$94,0),2),"")&amp;IFERROR(INDEX(Programme!$K$7:$L$94,MATCH($K5&amp;".6",Programme!$K$7:$K$94,0),2),"")</f>
        <v/>
      </c>
      <c r="S5" s="1506"/>
      <c r="T5" s="1506"/>
      <c r="U5" s="1506"/>
      <c r="V5" s="1506"/>
      <c r="W5" s="1506"/>
      <c r="X5" s="1506"/>
      <c r="Y5" s="1514"/>
    </row>
    <row r="6" spans="1:25" ht="32.25" customHeight="1" x14ac:dyDescent="0.25">
      <c r="A6" s="311" t="str">
        <f t="array" aca="1" ref="A6" ca="1">IFERROR(INDEX(Problématiques_compétences!$F$2:$AK$2,SMALL(IF(INDIRECT("Problématiques_compétences!F"&amp;MATCH($A$1,Problématiques_compétences!$D$1:$D$118,0)):INDIRECT("Problématiques_compétences!AK"&amp;MATCH($A$1,Problématiques_compétences!$D$1:$D$118,0))="x",COLUMN(Problématiques_compétences!$F$1:$AK$1)-5,""),ROW()-4)),"")</f>
        <v>CS 5.7</v>
      </c>
      <c r="B6" s="1508" t="str">
        <f ca="1">IFERROR(INDEX(Programme!$B$4:$C$46,MATCH(A6,Programme!$B$4:$B$46,0),2),"")</f>
        <v>► Analyser le comportement attendu d’un système réel et décomposer le problème posé en sous-problèmes afin de structurer un programme de commande.</v>
      </c>
      <c r="C6" s="1508"/>
      <c r="D6" s="1508"/>
      <c r="E6" s="1508"/>
      <c r="F6" s="1508"/>
      <c r="G6" s="1508"/>
      <c r="H6" s="1508"/>
      <c r="I6" s="1508"/>
      <c r="J6" s="1508"/>
      <c r="K6" s="306" t="str">
        <f t="array" aca="1" ref="K6" ca="1">IFERROR(INDEX(Programme!$B$3:$G$46,MATCH($A$6,Programme!$B$3:$B$46,0),SMALL(IF(INDIRECT("Programme!D"&amp;MATCH($A$6,Programme!$B$1:$B$46,0)):INDIRECT("Programme!G"&amp;MATCH($A$6,Programme!$B$1:$B$46,0))&lt;&gt;"",COLUMN(Programme!$D$3:$G$3)-1),ROW()-5)),"")</f>
        <v>IP.2.1</v>
      </c>
      <c r="L6" s="1504" t="str">
        <f ca="1">IFERROR(INDEX(Programme!$I$7:$J$94,MATCH($K6,Programme!$I$7:$I$94,0),2),"")</f>
        <v>Analyser le comportement attendu d’un système réel et décomposer le problème posé en sous-problèmes afin de structurer un programme de commande.</v>
      </c>
      <c r="M6" s="1504"/>
      <c r="N6" s="1504"/>
      <c r="O6" s="1504"/>
      <c r="P6" s="1504"/>
      <c r="Q6" s="1505"/>
      <c r="R6" s="1511" t="str">
        <f ca="1">IFERROR(INDEX(Programme!$K$7:$L$94,MATCH($K6&amp;".1",Programme!$K$7:$K$94,0),2),"")&amp;IFERROR(INDEX(Programme!$K$7:$L$94,MATCH($K6&amp;".2",Programme!$K$7:$K$94,0),2),"")&amp;IFERROR(INDEX(Programme!$K$7:$L$94,MATCH($K6&amp;".3",Programme!$K$7:$K$94,0),2),"")&amp;IFERROR(INDEX(Programme!$K$7:$L$94,MATCH($K6&amp;".4",Programme!$K$7:$K$94,0),2),"")&amp;IFERROR(INDEX(Programme!$K$7:$L$94,MATCH($K6&amp;".5",Programme!$K$7:$K$94,0),2),"")&amp;IFERROR(INDEX(Programme!$K$7:$L$94,MATCH($K6&amp;".6",Programme!$K$7:$K$94,0),2),"")</f>
        <v/>
      </c>
      <c r="S6" s="1504"/>
      <c r="T6" s="1504"/>
      <c r="U6" s="1504"/>
      <c r="V6" s="1504"/>
      <c r="W6" s="1504"/>
      <c r="X6" s="1504"/>
      <c r="Y6" s="1512"/>
    </row>
    <row r="7" spans="1:25" ht="32.25" customHeight="1" x14ac:dyDescent="0.25">
      <c r="A7" s="312"/>
      <c r="B7" s="314"/>
      <c r="C7" s="314"/>
      <c r="D7" s="314"/>
      <c r="E7" s="314"/>
      <c r="F7" s="314"/>
      <c r="G7" s="314"/>
      <c r="H7" s="314"/>
      <c r="I7" s="314"/>
      <c r="J7" s="314"/>
      <c r="K7" s="310" t="str">
        <f t="array" aca="1" ref="K7" ca="1">IFERROR(INDEX(Programme!$B$3:$G$46,MATCH($A$6,Programme!$B$3:$B$46,0),SMALL(IF(INDIRECT("Programme!D"&amp;MATCH($A$6,Programme!$B$1:$B$46,0)):INDIRECT("Programme!G"&amp;MATCH($A$6,Programme!$B$1:$B$46,0))&lt;&gt;"",COLUMN(Programme!$D$3:$G$3)-1),ROW()-5)),"")</f>
        <v/>
      </c>
      <c r="L7" s="1506" t="str">
        <f ca="1">IFERROR(INDEX(Programme!$I$7:$J$94,MATCH($K7,Programme!$I$7:$I$94,0),2),"")</f>
        <v/>
      </c>
      <c r="M7" s="1506"/>
      <c r="N7" s="1506"/>
      <c r="O7" s="1506"/>
      <c r="P7" s="1506"/>
      <c r="Q7" s="1507"/>
      <c r="R7" s="1513" t="str">
        <f ca="1">IFERROR(INDEX(Programme!$K$7:$L$94,MATCH($K7&amp;".1",Programme!$K$7:$K$94,0),2),"")&amp;IFERROR(INDEX(Programme!$K$7:$L$94,MATCH($K7&amp;".2",Programme!$K$7:$K$94,0),2),"")&amp;IFERROR(INDEX(Programme!$K$7:$L$94,MATCH($K7&amp;".3",Programme!$K$7:$K$94,0),2),"")&amp;IFERROR(INDEX(Programme!$K$7:$L$94,MATCH($K7&amp;".4",Programme!$K$7:$K$94,0),2),"")&amp;IFERROR(INDEX(Programme!$K$7:$L$94,MATCH($K7&amp;".5",Programme!$K$7:$K$94,0),2),"")&amp;IFERROR(INDEX(Programme!$K$7:$L$94,MATCH($K7&amp;".6",Programme!$K$7:$K$94,0),2),"")</f>
        <v/>
      </c>
      <c r="S7" s="1506"/>
      <c r="T7" s="1506"/>
      <c r="U7" s="1506"/>
      <c r="V7" s="1506"/>
      <c r="W7" s="1506"/>
      <c r="X7" s="1506"/>
      <c r="Y7" s="1514"/>
    </row>
    <row r="8" spans="1:25" ht="32.25" customHeight="1" x14ac:dyDescent="0.25">
      <c r="A8" s="311" t="str">
        <f t="array" aca="1" ref="A8" ca="1">IFERROR(INDEX(Problématiques_compétences!$F$2:$AK$2,SMALL(IF(INDIRECT("Problématiques_compétences!F"&amp;MATCH($A$1,Problématiques_compétences!$D$1:$D$118,0)):INDIRECT("Problématiques_compétences!AK"&amp;MATCH($A$1,Problématiques_compétences!$D$1:$D$118,0))="x",COLUMN(Problématiques_compétences!$F$1:$AK$1)-5,""),ROW()-5)),"")</f>
        <v/>
      </c>
      <c r="B8" s="1508" t="str">
        <f ca="1">IFERROR(INDEX(Programme!$B$4:$C$46,MATCH(A8,Programme!$B$4:$B$46,0),2),"")</f>
        <v/>
      </c>
      <c r="C8" s="1508"/>
      <c r="D8" s="1508"/>
      <c r="E8" s="1508"/>
      <c r="F8" s="1508"/>
      <c r="G8" s="1508"/>
      <c r="H8" s="1508"/>
      <c r="I8" s="1508"/>
      <c r="J8" s="1508"/>
      <c r="K8" s="306" t="str">
        <f t="array" aca="1" ref="K8" ca="1">IFERROR(INDEX(Programme!$B$3:$G$46,MATCH($A$8,Programme!$B$3:$B$46,0),SMALL(IF(INDIRECT("Programme!D"&amp;MATCH($A$8,Programme!$B$1:$B$46,0)):INDIRECT("Programme!G"&amp;MATCH($A$8,Programme!$B$1:$B$46,0))&lt;&gt;"",COLUMN(Programme!$D$3:$G$3)-1),ROW()-7)),"")</f>
        <v/>
      </c>
      <c r="L8" s="1504" t="str">
        <f ca="1">IFERROR(INDEX(Programme!$I$7:$J$94,MATCH($K8,Programme!$I$7:$I$94,0),2),"")</f>
        <v/>
      </c>
      <c r="M8" s="1504"/>
      <c r="N8" s="1504"/>
      <c r="O8" s="1504"/>
      <c r="P8" s="1504"/>
      <c r="Q8" s="1505"/>
      <c r="R8" s="1511" t="str">
        <f ca="1">IFERROR(INDEX(Programme!$K$7:$L$94,MATCH($K8&amp;".1",Programme!$K$7:$K$94,0),2),"")&amp;IFERROR(INDEX(Programme!$K$7:$L$94,MATCH($K8&amp;".2",Programme!$K$7:$K$94,0),2),"")&amp;IFERROR(INDEX(Programme!$K$7:$L$94,MATCH($K8&amp;".3",Programme!$K$7:$K$94,0),2),"")&amp;IFERROR(INDEX(Programme!$K$7:$L$94,MATCH($K8&amp;".4",Programme!$K$7:$K$94,0),2),"")&amp;IFERROR(INDEX(Programme!$K$7:$L$94,MATCH($K8&amp;".5",Programme!$K$7:$K$94,0),2),"")&amp;IFERROR(INDEX(Programme!$K$7:$L$94,MATCH($K8&amp;".6",Programme!$K$7:$K$94,0),2),"")</f>
        <v/>
      </c>
      <c r="S8" s="1504"/>
      <c r="T8" s="1504"/>
      <c r="U8" s="1504"/>
      <c r="V8" s="1504"/>
      <c r="W8" s="1504"/>
      <c r="X8" s="1504"/>
      <c r="Y8" s="1512"/>
    </row>
    <row r="9" spans="1:25" ht="32.25" customHeight="1" x14ac:dyDescent="0.25">
      <c r="A9" s="313"/>
      <c r="B9" s="315"/>
      <c r="C9" s="315"/>
      <c r="D9" s="315"/>
      <c r="E9" s="315"/>
      <c r="F9" s="315"/>
      <c r="G9" s="315"/>
      <c r="H9" s="315"/>
      <c r="I9" s="315"/>
      <c r="J9" s="315"/>
      <c r="K9" s="310" t="str">
        <f t="array" aca="1" ref="K9" ca="1">IFERROR(INDEX(Programme!$B$3:$G$46,MATCH($A$8,Programme!$B$3:$B$46,0),SMALL(IF(INDIRECT("Programme!D"&amp;MATCH($A$8,Programme!$B$1:$B$46,0)):INDIRECT("Programme!G"&amp;MATCH($A$8,Programme!$B$1:$B$46,0))&lt;&gt;"",COLUMN(Programme!$D$3:$G$3)-1),ROW()-7)),"")</f>
        <v/>
      </c>
      <c r="L9" s="1506" t="str">
        <f ca="1">IFERROR(INDEX(Programme!$I$7:$J$94,MATCH($K9,Programme!$I$7:$I$94,0),2),"")</f>
        <v/>
      </c>
      <c r="M9" s="1506"/>
      <c r="N9" s="1506"/>
      <c r="O9" s="1506"/>
      <c r="P9" s="1506"/>
      <c r="Q9" s="1507"/>
      <c r="R9" s="1513" t="str">
        <f ca="1">IFERROR(INDEX(Programme!$K$7:$L$94,MATCH($K9&amp;".1",Programme!$K$7:$K$94,0),2),"")&amp;IFERROR(INDEX(Programme!$K$7:$L$94,MATCH($K9&amp;".2",Programme!$K$7:$K$94,0),2),"")&amp;IFERROR(INDEX(Programme!$K$7:$L$94,MATCH($K9&amp;".3",Programme!$K$7:$K$94,0),2),"")&amp;IFERROR(INDEX(Programme!$K$7:$L$94,MATCH($K9&amp;".4",Programme!$K$7:$K$94,0),2),"")&amp;IFERROR(INDEX(Programme!$K$7:$L$94,MATCH($K9&amp;".5",Programme!$K$7:$K$94,0),2),"")&amp;IFERROR(INDEX(Programme!$K$7:$L$94,MATCH($K9&amp;".6",Programme!$K$7:$K$94,0),2),"")</f>
        <v/>
      </c>
      <c r="S9" s="1506"/>
      <c r="T9" s="1506"/>
      <c r="U9" s="1506"/>
      <c r="V9" s="1506"/>
      <c r="W9" s="1506"/>
      <c r="X9" s="1506"/>
      <c r="Y9" s="1514"/>
    </row>
    <row r="10" spans="1:25" ht="32.25" customHeight="1" x14ac:dyDescent="0.25">
      <c r="A10" s="311" t="str">
        <f t="array" aca="1" ref="A10" ca="1">IFERROR(INDEX(Problématiques_compétences!$F$2:$AK$2,SMALL(IF(INDIRECT("Problématiques_compétences!F"&amp;MATCH($A$1,Problématiques_compétences!$D$1:$D$118,0)):INDIRECT("Problématiques_compétences!AK"&amp;MATCH($A$1,Problématiques_compétences!$D$1:$D$118,0))="x",COLUMN(Problématiques_compétences!$F$1:$AK$1)-5,""),ROW()-6)),"")</f>
        <v/>
      </c>
      <c r="B10" s="1508" t="str">
        <f ca="1">IFERROR(INDEX(Programme!$B$4:$C$46,MATCH(A10,Programme!$B$4:$B$46,0),2),"")</f>
        <v/>
      </c>
      <c r="C10" s="1508"/>
      <c r="D10" s="1508"/>
      <c r="E10" s="1508"/>
      <c r="F10" s="1508"/>
      <c r="G10" s="1508"/>
      <c r="H10" s="1508"/>
      <c r="I10" s="1508"/>
      <c r="J10" s="1508"/>
      <c r="K10" s="306" t="str">
        <f t="array" aca="1" ref="K10" ca="1">IFERROR(INDEX(Programme!$B$3:$G$46,MATCH($A$10,Programme!$B$3:$B$46,0),SMALL(IF(INDIRECT("Programme!D"&amp;MATCH($A$10,Programme!$B$1:$B$46,0)):INDIRECT("Programme!G"&amp;MATCH($A$10,Programme!$B$1:$B$46,0))&lt;&gt;"",COLUMN(Programme!$D$3:$G$3)-1),ROW()-9)),"")</f>
        <v/>
      </c>
      <c r="L10" s="1504" t="str">
        <f ca="1">IFERROR(INDEX(Programme!$I$7:$J$94,MATCH($K10,Programme!$I$7:$I$94,0),2),"")</f>
        <v/>
      </c>
      <c r="M10" s="1504"/>
      <c r="N10" s="1504"/>
      <c r="O10" s="1504"/>
      <c r="P10" s="1504"/>
      <c r="Q10" s="1505"/>
      <c r="R10" s="1511" t="str">
        <f ca="1">IFERROR(INDEX(Programme!$K$7:$L$94,MATCH($K10&amp;".1",Programme!$K$7:$K$94,0),2),"")&amp;IFERROR(INDEX(Programme!$K$7:$L$94,MATCH($K10&amp;".2",Programme!$K$7:$K$94,0),2),"")&amp;IFERROR(INDEX(Programme!$K$7:$L$94,MATCH($K10&amp;".3",Programme!$K$7:$K$94,0),2),"")&amp;IFERROR(INDEX(Programme!$K$7:$L$94,MATCH($K10&amp;".4",Programme!$K$7:$K$94,0),2),"")&amp;IFERROR(INDEX(Programme!$K$7:$L$94,MATCH($K10&amp;".5",Programme!$K$7:$K$94,0),2),"")&amp;IFERROR(INDEX(Programme!$K$7:$L$94,MATCH($K10&amp;".6",Programme!$K$7:$K$94,0),2),"")</f>
        <v/>
      </c>
      <c r="S10" s="1504"/>
      <c r="T10" s="1504"/>
      <c r="U10" s="1504"/>
      <c r="V10" s="1504"/>
      <c r="W10" s="1504"/>
      <c r="X10" s="1504"/>
      <c r="Y10" s="1512"/>
    </row>
    <row r="11" spans="1:25" ht="32.25" customHeight="1" thickBot="1" x14ac:dyDescent="0.3">
      <c r="A11" s="311"/>
      <c r="B11" s="1508"/>
      <c r="C11" s="1508"/>
      <c r="D11" s="1508"/>
      <c r="E11" s="1508"/>
      <c r="F11" s="1508"/>
      <c r="G11" s="1508"/>
      <c r="H11" s="1508"/>
      <c r="I11" s="1508"/>
      <c r="J11" s="1508"/>
      <c r="K11" s="306" t="str">
        <f t="array" aca="1" ref="K11" ca="1">IFERROR(INDEX(Programme!$B$3:$G$46,MATCH($A$10,Programme!$B$3:$B$46,0),SMALL(IF(INDIRECT("Programme!D"&amp;MATCH($A$10,Programme!$B$1:$B$46,0)):INDIRECT("Programme!G"&amp;MATCH($A$10,Programme!$B$1:$B$46,0))&lt;&gt;"",COLUMN(Programme!$D$3:$G$3)-1),ROW()-9)),"")</f>
        <v/>
      </c>
      <c r="L11" s="1504" t="str">
        <f ca="1">IFERROR(INDEX(Programme!$I$7:$J$94,MATCH($K11,Programme!$I$7:$I$94,0),2),"")</f>
        <v/>
      </c>
      <c r="M11" s="1504"/>
      <c r="N11" s="1509"/>
      <c r="O11" s="1509"/>
      <c r="P11" s="1509"/>
      <c r="Q11" s="1510"/>
      <c r="R11" s="1511" t="str">
        <f ca="1">IFERROR(INDEX(Programme!$K$7:$L$94,MATCH($K11&amp;".1",Programme!$K$7:$K$94,0),2),"")&amp;IFERROR(INDEX(Programme!$K$7:$L$94,MATCH($K11&amp;".2",Programme!$K$7:$K$94,0),2),"")&amp;IFERROR(INDEX(Programme!$K$7:$L$94,MATCH($K11&amp;".3",Programme!$K$7:$K$94,0),2),"")&amp;IFERROR(INDEX(Programme!$K$7:$L$94,MATCH($K11&amp;".4",Programme!$K$7:$K$94,0),2),"")&amp;IFERROR(INDEX(Programme!$K$7:$L$94,MATCH($K11&amp;".5",Programme!$K$7:$K$94,0),2),"")&amp;IFERROR(INDEX(Programme!$K$7:$L$94,MATCH($K11&amp;".6",Programme!$K$7:$K$94,0),2),"")</f>
        <v/>
      </c>
      <c r="S11" s="1504"/>
      <c r="T11" s="1504"/>
      <c r="U11" s="1504"/>
      <c r="V11" s="1504"/>
      <c r="W11" s="1504"/>
      <c r="X11" s="1504"/>
      <c r="Y11" s="1512"/>
    </row>
    <row r="12" spans="1:25" ht="16.5" customHeight="1" x14ac:dyDescent="0.25">
      <c r="A12" s="1129" t="s">
        <v>70</v>
      </c>
      <c r="B12" s="1130"/>
      <c r="C12" s="1130"/>
      <c r="D12" s="1130"/>
      <c r="E12" s="1130"/>
      <c r="F12" s="1130"/>
      <c r="G12" s="1130"/>
      <c r="H12" s="1130"/>
      <c r="I12" s="1130"/>
      <c r="J12" s="1130"/>
      <c r="K12" s="1131"/>
      <c r="L12" s="1132"/>
      <c r="M12" s="1133"/>
      <c r="N12" s="1134" t="s">
        <v>72</v>
      </c>
      <c r="O12" s="1135"/>
      <c r="P12" s="1135"/>
      <c r="Q12" s="1135"/>
      <c r="R12" s="1135"/>
      <c r="S12" s="1135"/>
      <c r="T12" s="1135"/>
      <c r="U12" s="1135"/>
      <c r="V12" s="1135"/>
      <c r="W12" s="1135"/>
      <c r="X12" s="1135"/>
      <c r="Y12" s="1136"/>
    </row>
    <row r="13" spans="1:25" ht="30.75" customHeight="1" x14ac:dyDescent="0.25">
      <c r="A13" s="1531" t="s">
        <v>915</v>
      </c>
      <c r="B13" s="1532"/>
      <c r="C13" s="1532"/>
      <c r="D13" s="1532"/>
      <c r="E13" s="1532"/>
      <c r="F13" s="1532"/>
      <c r="G13" s="1532"/>
      <c r="H13" s="1532"/>
      <c r="I13" s="1532"/>
      <c r="J13" s="1532"/>
      <c r="K13" s="1532"/>
      <c r="L13" s="1532"/>
      <c r="M13" s="1533"/>
      <c r="N13" s="1525"/>
      <c r="O13" s="1526"/>
      <c r="P13" s="1526"/>
      <c r="Q13" s="1526"/>
      <c r="R13" s="1526"/>
      <c r="S13" s="1526"/>
      <c r="T13" s="1526"/>
      <c r="U13" s="1526"/>
      <c r="V13" s="1526"/>
      <c r="W13" s="1526"/>
      <c r="X13" s="1526"/>
      <c r="Y13" s="1527"/>
    </row>
    <row r="14" spans="1:25" ht="30.75" customHeight="1" x14ac:dyDescent="0.25">
      <c r="A14" s="1534"/>
      <c r="B14" s="1535"/>
      <c r="C14" s="1535"/>
      <c r="D14" s="1535"/>
      <c r="E14" s="1535"/>
      <c r="F14" s="1535"/>
      <c r="G14" s="1535"/>
      <c r="H14" s="1535"/>
      <c r="I14" s="1535"/>
      <c r="J14" s="1535"/>
      <c r="K14" s="1535"/>
      <c r="L14" s="1535"/>
      <c r="M14" s="1536"/>
      <c r="N14" s="1538"/>
      <c r="O14" s="1539"/>
      <c r="P14" s="1539"/>
      <c r="Q14" s="1539"/>
      <c r="R14" s="1539"/>
      <c r="S14" s="1539"/>
      <c r="T14" s="1539"/>
      <c r="U14" s="1539"/>
      <c r="V14" s="1539"/>
      <c r="W14" s="1539"/>
      <c r="X14" s="1539"/>
      <c r="Y14" s="1540"/>
    </row>
    <row r="15" spans="1:25" ht="16.5" customHeight="1" x14ac:dyDescent="0.25">
      <c r="A15" s="1137" t="s">
        <v>382</v>
      </c>
      <c r="B15" s="1138"/>
      <c r="C15" s="1139"/>
      <c r="D15" s="1139"/>
      <c r="E15" s="1139"/>
      <c r="F15" s="1139"/>
      <c r="G15" s="1139"/>
      <c r="H15" s="1139"/>
      <c r="I15" s="1139"/>
      <c r="J15" s="1139"/>
      <c r="K15" s="1140"/>
      <c r="L15" s="1141"/>
      <c r="M15" s="1142"/>
      <c r="N15" s="1143" t="s">
        <v>383</v>
      </c>
      <c r="O15" s="1144"/>
      <c r="P15" s="1144"/>
      <c r="Q15" s="1144"/>
      <c r="R15" s="1144"/>
      <c r="S15" s="1144"/>
      <c r="T15" s="1144"/>
      <c r="U15" s="1144"/>
      <c r="V15" s="1144"/>
      <c r="W15" s="1144"/>
      <c r="X15" s="1144"/>
      <c r="Y15" s="1145"/>
    </row>
    <row r="16" spans="1:25" ht="30" customHeight="1" x14ac:dyDescent="0.25">
      <c r="A16" s="1525" t="s">
        <v>1075</v>
      </c>
      <c r="B16" s="1526"/>
      <c r="C16" s="1526"/>
      <c r="D16" s="1526"/>
      <c r="E16" s="1526"/>
      <c r="F16" s="1526"/>
      <c r="G16" s="1526"/>
      <c r="H16" s="1526"/>
      <c r="I16" s="1526"/>
      <c r="J16" s="1526"/>
      <c r="K16" s="1526"/>
      <c r="L16" s="1526"/>
      <c r="M16" s="1527"/>
      <c r="N16" s="1525" t="s">
        <v>916</v>
      </c>
      <c r="O16" s="1526"/>
      <c r="P16" s="1526"/>
      <c r="Q16" s="1526"/>
      <c r="R16" s="1526"/>
      <c r="S16" s="1526"/>
      <c r="T16" s="1526"/>
      <c r="U16" s="1526"/>
      <c r="V16" s="1526"/>
      <c r="W16" s="1526"/>
      <c r="X16" s="1526"/>
      <c r="Y16" s="1527"/>
    </row>
    <row r="17" spans="1:25" ht="30" customHeight="1" thickBot="1" x14ac:dyDescent="0.3">
      <c r="A17" s="1528"/>
      <c r="B17" s="1529"/>
      <c r="C17" s="1529"/>
      <c r="D17" s="1529"/>
      <c r="E17" s="1529"/>
      <c r="F17" s="1529"/>
      <c r="G17" s="1529"/>
      <c r="H17" s="1529"/>
      <c r="I17" s="1529"/>
      <c r="J17" s="1529"/>
      <c r="K17" s="1529"/>
      <c r="L17" s="1529"/>
      <c r="M17" s="1530"/>
      <c r="N17" s="1528"/>
      <c r="O17" s="1529"/>
      <c r="P17" s="1529"/>
      <c r="Q17" s="1529"/>
      <c r="R17" s="1529"/>
      <c r="S17" s="1529"/>
      <c r="T17" s="1529"/>
      <c r="U17" s="1529"/>
      <c r="V17" s="1529"/>
      <c r="W17" s="1529"/>
      <c r="X17" s="1529"/>
      <c r="Y17" s="1530"/>
    </row>
    <row r="18" spans="1:25" ht="16.5" customHeight="1" x14ac:dyDescent="0.25">
      <c r="A18" s="1146" t="s">
        <v>73</v>
      </c>
      <c r="B18" s="1135"/>
      <c r="C18" s="1135"/>
      <c r="D18" s="1135"/>
      <c r="E18" s="1135"/>
      <c r="F18" s="1135" t="s">
        <v>900</v>
      </c>
      <c r="G18" s="1135"/>
      <c r="H18" s="1135"/>
      <c r="I18" s="1135"/>
      <c r="J18" s="1135"/>
      <c r="K18" s="1134"/>
      <c r="L18" s="1132"/>
      <c r="M18" s="1147"/>
      <c r="N18" s="1520" t="s">
        <v>388</v>
      </c>
      <c r="O18" s="1521"/>
      <c r="P18" s="1521"/>
      <c r="Q18" s="1521"/>
      <c r="R18" s="1541"/>
      <c r="S18" s="1541"/>
      <c r="T18" s="1541"/>
      <c r="U18" s="1541"/>
      <c r="V18" s="1541"/>
      <c r="W18" s="1541"/>
      <c r="X18" s="1541"/>
      <c r="Y18" s="1542"/>
    </row>
    <row r="19" spans="1:25" ht="15.75" thickBot="1" x14ac:dyDescent="0.3">
      <c r="A19" s="1156" t="s">
        <v>473</v>
      </c>
      <c r="B19" s="1148"/>
      <c r="C19" s="1148"/>
      <c r="D19" s="1148"/>
      <c r="E19" s="1148"/>
      <c r="F19" s="1148"/>
      <c r="G19" s="1148"/>
      <c r="H19" s="1149"/>
      <c r="I19" s="1149"/>
      <c r="J19" s="1149"/>
      <c r="K19" s="1150"/>
      <c r="L19" s="1150"/>
      <c r="M19" s="1151"/>
      <c r="N19" s="1522"/>
      <c r="O19" s="1523"/>
      <c r="P19" s="1523"/>
      <c r="Q19" s="1523"/>
      <c r="R19" s="1529"/>
      <c r="S19" s="1529"/>
      <c r="T19" s="1529"/>
      <c r="U19" s="1529"/>
      <c r="V19" s="1518"/>
      <c r="W19" s="1518"/>
      <c r="X19" s="1518"/>
      <c r="Y19" s="1519"/>
    </row>
    <row r="20" spans="1:25" x14ac:dyDescent="0.25">
      <c r="A20" s="1152"/>
      <c r="B20" s="1144"/>
      <c r="C20" s="1144"/>
      <c r="D20" s="1144"/>
      <c r="E20" s="1144"/>
      <c r="F20" s="1144"/>
      <c r="G20" s="1144"/>
      <c r="H20" s="1140"/>
      <c r="I20" s="1140"/>
      <c r="J20" s="1140"/>
      <c r="K20" s="1153"/>
      <c r="L20" s="1153"/>
      <c r="M20" s="1153"/>
      <c r="N20" s="1153"/>
      <c r="O20" s="1154"/>
      <c r="P20" s="1154"/>
      <c r="Q20" s="1154"/>
      <c r="R20" s="1154"/>
      <c r="S20" s="1154"/>
      <c r="T20" s="1154"/>
      <c r="U20" s="1154"/>
      <c r="V20" s="1154"/>
      <c r="W20" s="1154"/>
      <c r="X20" s="1154"/>
      <c r="Y20" s="1154"/>
    </row>
    <row r="21" spans="1:25" ht="15.75" x14ac:dyDescent="0.25">
      <c r="A21" s="1537" t="s">
        <v>74</v>
      </c>
      <c r="B21" s="1537"/>
      <c r="C21" s="1537"/>
      <c r="D21" s="1537"/>
      <c r="E21" s="1537"/>
      <c r="F21" s="1537"/>
      <c r="G21" s="1537"/>
      <c r="H21" s="1537"/>
      <c r="I21" s="1537"/>
      <c r="J21" s="1537"/>
      <c r="K21" s="1537"/>
      <c r="L21" s="1537"/>
      <c r="M21" s="1537"/>
      <c r="N21" s="1537"/>
      <c r="O21" s="1537"/>
      <c r="P21" s="1537"/>
      <c r="Q21" s="1537"/>
      <c r="R21" s="1537"/>
      <c r="S21" s="1537"/>
      <c r="T21" s="1537"/>
      <c r="U21" s="1537"/>
      <c r="V21" s="1537"/>
      <c r="W21" s="1537"/>
      <c r="X21" s="1537"/>
      <c r="Y21" s="1537"/>
    </row>
    <row r="22" spans="1:25" x14ac:dyDescent="0.25">
      <c r="A22" s="1155"/>
      <c r="B22" s="1128"/>
      <c r="C22" s="1517" t="s">
        <v>75</v>
      </c>
      <c r="D22" s="1515"/>
      <c r="E22" s="1515"/>
      <c r="F22" s="1515"/>
      <c r="G22" s="1515"/>
      <c r="H22" s="1515"/>
      <c r="I22" s="1515"/>
      <c r="J22" s="1515"/>
      <c r="K22" s="1516"/>
      <c r="L22" s="1515" t="s">
        <v>76</v>
      </c>
      <c r="M22" s="1515"/>
      <c r="N22" s="1515"/>
      <c r="O22" s="1515"/>
      <c r="P22" s="1515"/>
      <c r="Q22" s="1515"/>
      <c r="R22" s="1516"/>
      <c r="S22" s="1517" t="s">
        <v>77</v>
      </c>
      <c r="T22" s="1515"/>
      <c r="U22" s="1515"/>
      <c r="V22" s="1515"/>
      <c r="W22" s="1515"/>
      <c r="X22" s="1515"/>
      <c r="Y22" s="1516"/>
    </row>
    <row r="23" spans="1:25" ht="33.75" customHeight="1" x14ac:dyDescent="0.25">
      <c r="A23" s="1497" t="s">
        <v>78</v>
      </c>
      <c r="B23" s="1524"/>
      <c r="C23" s="1492" t="s">
        <v>917</v>
      </c>
      <c r="D23" s="1493"/>
      <c r="E23" s="1493"/>
      <c r="F23" s="1493"/>
      <c r="G23" s="1493"/>
      <c r="H23" s="1493"/>
      <c r="I23" s="1493"/>
      <c r="J23" s="1493"/>
      <c r="K23" s="1494"/>
      <c r="L23" s="1493" t="s">
        <v>917</v>
      </c>
      <c r="M23" s="1493"/>
      <c r="N23" s="1493"/>
      <c r="O23" s="1493"/>
      <c r="P23" s="1493"/>
      <c r="Q23" s="1493"/>
      <c r="R23" s="1494"/>
      <c r="S23" s="1492" t="s">
        <v>918</v>
      </c>
      <c r="T23" s="1493"/>
      <c r="U23" s="1493"/>
      <c r="V23" s="1493"/>
      <c r="W23" s="1493"/>
      <c r="X23" s="1493"/>
      <c r="Y23" s="1494"/>
    </row>
    <row r="24" spans="1:25" ht="75" customHeight="1" x14ac:dyDescent="0.25">
      <c r="A24" s="1495" t="s">
        <v>79</v>
      </c>
      <c r="B24" s="1496"/>
      <c r="C24" s="1492" t="s">
        <v>1076</v>
      </c>
      <c r="D24" s="1493"/>
      <c r="E24" s="1493"/>
      <c r="F24" s="1493"/>
      <c r="G24" s="1493"/>
      <c r="H24" s="1493"/>
      <c r="I24" s="1493"/>
      <c r="J24" s="1493"/>
      <c r="K24" s="1494"/>
      <c r="L24" s="1492" t="s">
        <v>1077</v>
      </c>
      <c r="M24" s="1493"/>
      <c r="N24" s="1493"/>
      <c r="O24" s="1493"/>
      <c r="P24" s="1493"/>
      <c r="Q24" s="1493"/>
      <c r="R24" s="1494"/>
      <c r="S24" s="1492" t="s">
        <v>1078</v>
      </c>
      <c r="T24" s="1493"/>
      <c r="U24" s="1493"/>
      <c r="V24" s="1493"/>
      <c r="W24" s="1493"/>
      <c r="X24" s="1493"/>
      <c r="Y24" s="1494"/>
    </row>
    <row r="25" spans="1:25" ht="45" customHeight="1" x14ac:dyDescent="0.25">
      <c r="A25" s="1497" t="s">
        <v>81</v>
      </c>
      <c r="B25" s="1498"/>
      <c r="C25" s="1492" t="s">
        <v>919</v>
      </c>
      <c r="D25" s="1493"/>
      <c r="E25" s="1493"/>
      <c r="F25" s="1493"/>
      <c r="G25" s="1493"/>
      <c r="H25" s="1493"/>
      <c r="I25" s="1493"/>
      <c r="J25" s="1493"/>
      <c r="K25" s="1494"/>
      <c r="L25" s="1492" t="s">
        <v>919</v>
      </c>
      <c r="M25" s="1493"/>
      <c r="N25" s="1493"/>
      <c r="O25" s="1493"/>
      <c r="P25" s="1493"/>
      <c r="Q25" s="1493"/>
      <c r="R25" s="1494"/>
      <c r="S25" s="1492" t="s">
        <v>1079</v>
      </c>
      <c r="T25" s="1493"/>
      <c r="U25" s="1493"/>
      <c r="V25" s="1493"/>
      <c r="W25" s="1493"/>
      <c r="X25" s="1493"/>
      <c r="Y25" s="1494"/>
    </row>
    <row r="26" spans="1:25" ht="45" customHeight="1" x14ac:dyDescent="0.25">
      <c r="A26" s="1497" t="s">
        <v>80</v>
      </c>
      <c r="B26" s="1498"/>
      <c r="C26" s="1492" t="s">
        <v>920</v>
      </c>
      <c r="D26" s="1493"/>
      <c r="E26" s="1493"/>
      <c r="F26" s="1493"/>
      <c r="G26" s="1493"/>
      <c r="H26" s="1493"/>
      <c r="I26" s="1493"/>
      <c r="J26" s="1493"/>
      <c r="K26" s="1494"/>
      <c r="L26" s="1492" t="s">
        <v>920</v>
      </c>
      <c r="M26" s="1493"/>
      <c r="N26" s="1493"/>
      <c r="O26" s="1493"/>
      <c r="P26" s="1493"/>
      <c r="Q26" s="1493"/>
      <c r="R26" s="1494"/>
      <c r="S26" s="1492"/>
      <c r="T26" s="1493"/>
      <c r="U26" s="1493"/>
      <c r="V26" s="1493"/>
      <c r="W26" s="1493"/>
      <c r="X26" s="1493"/>
      <c r="Y26" s="1494"/>
    </row>
    <row r="27" spans="1:25" ht="45" customHeight="1" x14ac:dyDescent="0.25">
      <c r="A27" s="1495" t="s">
        <v>341</v>
      </c>
      <c r="B27" s="1496"/>
      <c r="C27" s="1492" t="s">
        <v>921</v>
      </c>
      <c r="D27" s="1493"/>
      <c r="E27" s="1493"/>
      <c r="F27" s="1493"/>
      <c r="G27" s="1493"/>
      <c r="H27" s="1493"/>
      <c r="I27" s="1493"/>
      <c r="J27" s="1493"/>
      <c r="K27" s="1494"/>
      <c r="L27" s="1492" t="s">
        <v>922</v>
      </c>
      <c r="M27" s="1493"/>
      <c r="N27" s="1493"/>
      <c r="O27" s="1493"/>
      <c r="P27" s="1493"/>
      <c r="Q27" s="1493"/>
      <c r="R27" s="1494"/>
      <c r="S27" s="1492" t="s">
        <v>923</v>
      </c>
      <c r="T27" s="1493"/>
      <c r="U27" s="1493"/>
      <c r="V27" s="1493"/>
      <c r="W27" s="1493"/>
      <c r="X27" s="1493"/>
      <c r="Y27" s="1494"/>
    </row>
    <row r="30" spans="1:25" x14ac:dyDescent="0.25">
      <c r="D30" s="4"/>
    </row>
    <row r="32" spans="1:25" x14ac:dyDescent="0.25">
      <c r="I32" s="12"/>
      <c r="J32" s="12"/>
      <c r="K32" s="12"/>
    </row>
    <row r="33" spans="9:11" ht="15.75" x14ac:dyDescent="0.25">
      <c r="I33" s="13"/>
      <c r="J33" s="14"/>
      <c r="K33" s="5"/>
    </row>
    <row r="34" spans="9:11" x14ac:dyDescent="0.25">
      <c r="I34" s="12"/>
      <c r="J34" s="5"/>
    </row>
    <row r="35" spans="9:11" x14ac:dyDescent="0.25">
      <c r="I35" s="12"/>
    </row>
  </sheetData>
  <mergeCells count="56">
    <mergeCell ref="B6:J6"/>
    <mergeCell ref="L6:Q6"/>
    <mergeCell ref="R6:Y6"/>
    <mergeCell ref="L7:Q7"/>
    <mergeCell ref="L5:Q5"/>
    <mergeCell ref="R5:Y5"/>
    <mergeCell ref="R7:Y7"/>
    <mergeCell ref="A1:A2"/>
    <mergeCell ref="B2:M2"/>
    <mergeCell ref="B4:J4"/>
    <mergeCell ref="L4:Q4"/>
    <mergeCell ref="R4:Y4"/>
    <mergeCell ref="B8:J8"/>
    <mergeCell ref="L8:Q8"/>
    <mergeCell ref="R8:Y8"/>
    <mergeCell ref="L9:Q9"/>
    <mergeCell ref="R9:Y9"/>
    <mergeCell ref="B10:J10"/>
    <mergeCell ref="L10:Q10"/>
    <mergeCell ref="R10:Y10"/>
    <mergeCell ref="A13:M14"/>
    <mergeCell ref="N13:Y14"/>
    <mergeCell ref="B11:J11"/>
    <mergeCell ref="L11:Q11"/>
    <mergeCell ref="R11:Y11"/>
    <mergeCell ref="A16:M17"/>
    <mergeCell ref="N16:Y17"/>
    <mergeCell ref="N18:Q19"/>
    <mergeCell ref="R18:U18"/>
    <mergeCell ref="V18:Y18"/>
    <mergeCell ref="R19:U19"/>
    <mergeCell ref="V19:Y19"/>
    <mergeCell ref="A21:Y21"/>
    <mergeCell ref="C22:K22"/>
    <mergeCell ref="L22:R22"/>
    <mergeCell ref="S22:Y22"/>
    <mergeCell ref="A23:B23"/>
    <mergeCell ref="C23:K23"/>
    <mergeCell ref="L23:R23"/>
    <mergeCell ref="S23:Y23"/>
    <mergeCell ref="A24:B24"/>
    <mergeCell ref="C24:K24"/>
    <mergeCell ref="L24:R24"/>
    <mergeCell ref="S24:Y24"/>
    <mergeCell ref="A25:B25"/>
    <mergeCell ref="C25:K25"/>
    <mergeCell ref="L25:R25"/>
    <mergeCell ref="S25:Y25"/>
    <mergeCell ref="A26:B26"/>
    <mergeCell ref="C26:K26"/>
    <mergeCell ref="L26:R26"/>
    <mergeCell ref="S26:Y26"/>
    <mergeCell ref="A27:B27"/>
    <mergeCell ref="C27:K27"/>
    <mergeCell ref="L27:R27"/>
    <mergeCell ref="S27:Y27"/>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Y35"/>
  <sheetViews>
    <sheetView topLeftCell="A8" zoomScale="85" zoomScaleNormal="85" workbookViewId="0">
      <selection activeCell="A13" sqref="A13:M14"/>
    </sheetView>
  </sheetViews>
  <sheetFormatPr baseColWidth="10" defaultRowHeight="15" x14ac:dyDescent="0.25"/>
  <cols>
    <col min="1" max="1" width="7.28515625" style="284" customWidth="1"/>
    <col min="2" max="10" width="6.5703125" style="284" customWidth="1"/>
    <col min="11" max="11" width="9.140625" style="284" customWidth="1"/>
    <col min="12" max="17" width="8.28515625" style="284" customWidth="1"/>
    <col min="18" max="25" width="8.5703125" style="284" customWidth="1"/>
    <col min="26" max="31" width="4.7109375" style="284" customWidth="1"/>
    <col min="32" max="16384" width="11.42578125" style="284"/>
  </cols>
  <sheetData>
    <row r="1" spans="1:25" ht="18" customHeight="1" x14ac:dyDescent="0.25">
      <c r="A1" s="1499" t="s">
        <v>494</v>
      </c>
      <c r="B1" s="291" t="s">
        <v>42</v>
      </c>
      <c r="C1" s="292"/>
      <c r="D1" s="292"/>
      <c r="E1" s="292"/>
      <c r="F1" s="292"/>
      <c r="G1" s="292"/>
      <c r="H1" s="292"/>
      <c r="I1" s="292"/>
      <c r="J1" s="292"/>
      <c r="K1" s="292"/>
      <c r="L1" s="292"/>
      <c r="M1" s="293"/>
      <c r="N1" s="299" t="s">
        <v>381</v>
      </c>
      <c r="O1" s="294"/>
      <c r="P1" s="294"/>
      <c r="Q1" s="294"/>
      <c r="R1" s="294"/>
      <c r="S1" s="294"/>
      <c r="T1" s="294"/>
      <c r="U1" s="294"/>
      <c r="V1" s="294"/>
      <c r="W1" s="294"/>
      <c r="X1" s="294"/>
      <c r="Y1" s="295"/>
    </row>
    <row r="2" spans="1:25" ht="20.25" customHeight="1" thickBot="1" x14ac:dyDescent="0.3">
      <c r="A2" s="1500"/>
      <c r="B2" s="1501">
        <f>INDEX(Problématiques_compétences!$A$3:$D$118,QUOTIENT(MATCH(A1,Problématiques_compétences!$D$3:$D$118,0),8)*8+2,1)</f>
        <v>0</v>
      </c>
      <c r="C2" s="1502"/>
      <c r="D2" s="1502"/>
      <c r="E2" s="1502"/>
      <c r="F2" s="1502"/>
      <c r="G2" s="1502"/>
      <c r="H2" s="1502"/>
      <c r="I2" s="1502"/>
      <c r="J2" s="1502"/>
      <c r="K2" s="1502"/>
      <c r="L2" s="1502"/>
      <c r="M2" s="1503"/>
      <c r="N2" s="296" t="str">
        <f>INDEX(Problématiques_compétences!$B$3:$D$118,MATCH(A1,Problématiques_compétences!$D$3:$D$118,0),1)</f>
        <v>Les robots...Avancée technologique ? .. Espoir ? ..  Inquiétude ? Quels impacts sur la société ?</v>
      </c>
      <c r="O2" s="297"/>
      <c r="P2" s="297"/>
      <c r="Q2" s="297"/>
      <c r="R2" s="297"/>
      <c r="S2" s="297"/>
      <c r="T2" s="297"/>
      <c r="U2" s="297"/>
      <c r="V2" s="297"/>
      <c r="W2" s="297"/>
      <c r="X2" s="297"/>
      <c r="Y2" s="298"/>
    </row>
    <row r="3" spans="1:25" ht="15.75" customHeight="1" x14ac:dyDescent="0.25">
      <c r="A3" s="291" t="s">
        <v>55</v>
      </c>
      <c r="B3" s="300"/>
      <c r="C3" s="300"/>
      <c r="D3" s="300"/>
      <c r="E3" s="301"/>
      <c r="F3" s="300"/>
      <c r="G3" s="300"/>
      <c r="H3" s="301"/>
      <c r="I3" s="300"/>
      <c r="J3" s="300"/>
      <c r="K3" s="302" t="s">
        <v>71</v>
      </c>
      <c r="L3" s="303"/>
      <c r="M3" s="303"/>
      <c r="N3" s="303"/>
      <c r="O3" s="300"/>
      <c r="P3" s="300"/>
      <c r="Q3" s="300"/>
      <c r="R3" s="304" t="s">
        <v>350</v>
      </c>
      <c r="S3" s="300"/>
      <c r="T3" s="300"/>
      <c r="U3" s="300"/>
      <c r="V3" s="300"/>
      <c r="W3" s="300"/>
      <c r="X3" s="300"/>
      <c r="Y3" s="305"/>
    </row>
    <row r="4" spans="1:25" ht="32.25" customHeight="1" x14ac:dyDescent="0.25">
      <c r="A4" s="311" t="str">
        <f t="array" aca="1" ref="A4" ca="1">IFERROR(INDEX(Problématiques_compétences!$F$2:$AK$2,SMALL(IF(INDIRECT("Problématiques_compétences!F"&amp;MATCH($A$1,Problématiques_compétences!$D$1:$D$118,0)):INDIRECT("Problématiques_compétences!AK"&amp;MATCH($A$1,Problématiques_compétences!$D$1:$D$118,0))="x",COLUMN(Problématiques_compétences!$F$1:$AK$1)-5,""),ROW()-3)),"")</f>
        <v>CS 1.7</v>
      </c>
      <c r="B4" s="1508" t="str">
        <f ca="1">INDEX(Programme!$B$4:$C$46,MATCH(A4,Programme!$B$4:$B$46,0),2)</f>
        <v>► Interpréter des résultats expérimentaux, en tirer une conclusion et la communiquer en argumentant.</v>
      </c>
      <c r="C4" s="1508"/>
      <c r="D4" s="1508"/>
      <c r="E4" s="1508"/>
      <c r="F4" s="1508"/>
      <c r="G4" s="1508"/>
      <c r="H4" s="1508"/>
      <c r="I4" s="1508"/>
      <c r="J4" s="1508"/>
      <c r="K4" s="306" t="str">
        <f t="array" aca="1" ref="K4" ca="1">INDEX(Programme!$B$3:$G$46,MATCH($A$4,Programme!$B$3:$B$46,0),SMALL(IF(INDIRECT("Programme!D"&amp;MATCH($A$4,Programme!$B$1:$B$46,0)):INDIRECT("Programme!G"&amp;MATCH($A$4,Programme!$B$1:$B$46,0))&lt;&gt;"",COLUMN(Programme!$D$3:$G$3)-1),ROW()-3))</f>
        <v>MSOST.1.7</v>
      </c>
      <c r="L4" s="1504" t="str">
        <f ca="1">IFERROR(INDEX(Programme!$I$7:$J$94,MATCH($K4,Programme!$I$7:$I$94,0),2),"")</f>
        <v>Interpréter des résultats expérimentaux, en tirer une conclusion et la communiquer en argumentant.</v>
      </c>
      <c r="M4" s="1504"/>
      <c r="N4" s="1504"/>
      <c r="O4" s="1504"/>
      <c r="P4" s="1504"/>
      <c r="Q4" s="1505"/>
      <c r="R4" s="1511" t="str">
        <f ca="1">IFERROR(INDEX(Programme!$K$7:$L$94,MATCH($K4&amp;".1",Programme!$K$7:$K$94,0),2),"")&amp;IFERROR(INDEX(Programme!$K$7:$L$94,MATCH($K4&amp;".2",Programme!$K$7:$K$94,0),2),"")&amp;IFERROR(INDEX(Programme!$K$7:$L$94,MATCH($K4&amp;".3",Programme!$K$7:$K$94,0),2),"")&amp;IFERROR(INDEX(Programme!$K$7:$L$94,MATCH($K4&amp;".4",Programme!$K$7:$K$94,0),2),"")&amp;IFERROR(INDEX(Programme!$K$7:$L$94,MATCH($K4&amp;".5",Programme!$K$7:$K$94,0),2),"")&amp;IFERROR(INDEX(Programme!$K$7:$L$94,MATCH($K4&amp;".6",Programme!$K$7:$K$94,0),2),"")</f>
        <v>Notions d’écarts entre les attentes fixées par le cahier des charges et les résultats de l’expérimentation.</v>
      </c>
      <c r="S4" s="1504"/>
      <c r="T4" s="1504"/>
      <c r="U4" s="1504"/>
      <c r="V4" s="1504"/>
      <c r="W4" s="1504"/>
      <c r="X4" s="1504"/>
      <c r="Y4" s="1512"/>
    </row>
    <row r="5" spans="1:25" ht="32.25" customHeight="1" x14ac:dyDescent="0.25">
      <c r="A5" s="307"/>
      <c r="B5" s="308"/>
      <c r="C5" s="308"/>
      <c r="D5" s="308"/>
      <c r="E5" s="309"/>
      <c r="F5" s="309"/>
      <c r="G5" s="309"/>
      <c r="H5" s="309"/>
      <c r="I5" s="309"/>
      <c r="J5" s="309"/>
      <c r="K5" s="310" t="str">
        <f t="array" aca="1" ref="K5" ca="1">IFERROR(INDEX(Programme!$B$3:$G$46,MATCH($A$4,Programme!$B$3:$B$46,0),SMALL(IF(INDIRECT("Programme!D"&amp;MATCH($A$4,Programme!$B$1:$B$46,0)):INDIRECT("Programme!G"&amp;MATCH($A$4,Programme!$B$1:$B$46,0))&lt;&gt;"",COLUMN(Programme!$D$3:$G$3)-1),ROW()-3)),"")</f>
        <v/>
      </c>
      <c r="L5" s="1506" t="str">
        <f ca="1">IFERROR(INDEX(Programme!$I$7:$J$94,MATCH($K5,Programme!$I$7:$I$94,0),2),"")</f>
        <v/>
      </c>
      <c r="M5" s="1506"/>
      <c r="N5" s="1506"/>
      <c r="O5" s="1506"/>
      <c r="P5" s="1506"/>
      <c r="Q5" s="1507"/>
      <c r="R5" s="1513" t="str">
        <f ca="1">IFERROR(INDEX(Programme!$K$7:$L$94,MATCH($K5&amp;".1",Programme!$K$7:$K$94,0),2),"")&amp;IFERROR(INDEX(Programme!$K$7:$L$94,MATCH($K5&amp;".2",Programme!$K$7:$K$94,0),2),"")&amp;IFERROR(INDEX(Programme!$K$7:$L$94,MATCH($K5&amp;".3",Programme!$K$7:$K$94,0),2),"")&amp;IFERROR(INDEX(Programme!$K$7:$L$94,MATCH($K5&amp;".4",Programme!$K$7:$K$94,0),2),"")&amp;IFERROR(INDEX(Programme!$K$7:$L$94,MATCH($K5&amp;".5",Programme!$K$7:$K$94,0),2),"")&amp;IFERROR(INDEX(Programme!$K$7:$L$94,MATCH($K5&amp;".6",Programme!$K$7:$K$94,0),2),"")</f>
        <v/>
      </c>
      <c r="S5" s="1506"/>
      <c r="T5" s="1506"/>
      <c r="U5" s="1506"/>
      <c r="V5" s="1506"/>
      <c r="W5" s="1506"/>
      <c r="X5" s="1506"/>
      <c r="Y5" s="1514"/>
    </row>
    <row r="6" spans="1:25" ht="32.25" customHeight="1" x14ac:dyDescent="0.25">
      <c r="A6" s="311" t="str">
        <f t="array" aca="1" ref="A6" ca="1">IFERROR(INDEX(Problématiques_compétences!$F$2:$AK$2,SMALL(IF(INDIRECT("Problématiques_compétences!F"&amp;MATCH($A$1,Problématiques_compétences!$D$1:$D$118,0)):INDIRECT("Problématiques_compétences!AK"&amp;MATCH($A$1,Problématiques_compétences!$D$1:$D$118,0))="x",COLUMN(Problématiques_compétences!$F$1:$AK$1)-5,""),ROW()-4)),"")</f>
        <v>CT 3.1</v>
      </c>
      <c r="B6" s="1508" t="str">
        <f ca="1">IFERROR(INDEX(Programme!$B$4:$C$46,MATCH(A6,Programme!$B$4:$B$46,0),2),"")</f>
        <v>► Exprimer sa pensée à l’aide d’outils de description adaptés : croquis, schémas, graphes, diagrammes, tableaux (représentations non normées).</v>
      </c>
      <c r="C6" s="1508"/>
      <c r="D6" s="1508"/>
      <c r="E6" s="1508"/>
      <c r="F6" s="1508"/>
      <c r="G6" s="1508"/>
      <c r="H6" s="1508"/>
      <c r="I6" s="1508"/>
      <c r="J6" s="1508"/>
      <c r="K6" s="306" t="str">
        <f t="array" aca="1" ref="K6" ca="1">IFERROR(INDEX(Programme!$B$3:$G$46,MATCH($A$6,Programme!$B$3:$B$46,0),SMALL(IF(INDIRECT("Programme!D"&amp;MATCH($A$6,Programme!$B$1:$B$46,0)):INDIRECT("Programme!G"&amp;MATCH($A$6,Programme!$B$1:$B$46,0))&lt;&gt;"",COLUMN(Programme!$D$3:$G$3)-1),ROW()-5)),"")</f>
        <v>OTSCIS.2.1</v>
      </c>
      <c r="L6" s="1504" t="str">
        <f ca="1">IFERROR(INDEX(Programme!$I$7:$J$94,MATCH($K6,Programme!$I$7:$I$94,0),2),"")</f>
        <v xml:space="preserve">Exprimer sa pensée à l’aide d’outils de description adaptés : croquis, schémas, graphes, diagrammes, tableaux. </v>
      </c>
      <c r="M6" s="1504"/>
      <c r="N6" s="1504"/>
      <c r="O6" s="1504"/>
      <c r="P6" s="1504"/>
      <c r="Q6" s="1505"/>
      <c r="R6" s="1511" t="str">
        <f ca="1">IFERROR(INDEX(Programme!$K$7:$L$94,MATCH($K6&amp;".1",Programme!$K$7:$K$94,0),2),"")&amp;IFERROR(INDEX(Programme!$K$7:$L$94,MATCH($K6&amp;".2",Programme!$K$7:$K$94,0),2),"")&amp;IFERROR(INDEX(Programme!$K$7:$L$94,MATCH($K6&amp;".3",Programme!$K$7:$K$94,0),2),"")&amp;IFERROR(INDEX(Programme!$K$7:$L$94,MATCH($K6&amp;".4",Programme!$K$7:$K$94,0),2),"")&amp;IFERROR(INDEX(Programme!$K$7:$L$94,MATCH($K6&amp;".5",Programme!$K$7:$K$94,0),2),"")&amp;IFERROR(INDEX(Programme!$K$7:$L$94,MATCH($K6&amp;".6",Programme!$K$7:$K$94,0),2),"")</f>
        <v>Croquis à main levée. Différents schémas. Carte heuristique. Notion d’algorithme.</v>
      </c>
      <c r="S6" s="1504"/>
      <c r="T6" s="1504"/>
      <c r="U6" s="1504"/>
      <c r="V6" s="1504"/>
      <c r="W6" s="1504"/>
      <c r="X6" s="1504"/>
      <c r="Y6" s="1512"/>
    </row>
    <row r="7" spans="1:25" ht="32.25" customHeight="1" x14ac:dyDescent="0.25">
      <c r="A7" s="312"/>
      <c r="B7" s="314"/>
      <c r="C7" s="314"/>
      <c r="D7" s="314"/>
      <c r="E7" s="314"/>
      <c r="F7" s="314"/>
      <c r="G7" s="314"/>
      <c r="H7" s="314"/>
      <c r="I7" s="314"/>
      <c r="J7" s="314"/>
      <c r="K7" s="310" t="str">
        <f t="array" aca="1" ref="K7" ca="1">IFERROR(INDEX(Programme!$B$3:$G$46,MATCH($A$6,Programme!$B$3:$B$46,0),SMALL(IF(INDIRECT("Programme!D"&amp;MATCH($A$6,Programme!$B$1:$B$46,0)):INDIRECT("Programme!G"&amp;MATCH($A$6,Programme!$B$1:$B$46,0))&lt;&gt;"",COLUMN(Programme!$D$3:$G$3)-1),ROW()-5)),"")</f>
        <v/>
      </c>
      <c r="L7" s="1506" t="str">
        <f ca="1">IFERROR(INDEX(Programme!$I$7:$J$94,MATCH($K7,Programme!$I$7:$I$94,0),2),"")</f>
        <v/>
      </c>
      <c r="M7" s="1506"/>
      <c r="N7" s="1506"/>
      <c r="O7" s="1506"/>
      <c r="P7" s="1506"/>
      <c r="Q7" s="1507"/>
      <c r="R7" s="1513" t="str">
        <f ca="1">IFERROR(INDEX(Programme!$K$7:$L$94,MATCH($K7&amp;".1",Programme!$K$7:$K$94,0),2),"")&amp;IFERROR(INDEX(Programme!$K$7:$L$94,MATCH($K7&amp;".2",Programme!$K$7:$K$94,0),2),"")&amp;IFERROR(INDEX(Programme!$K$7:$L$94,MATCH($K7&amp;".3",Programme!$K$7:$K$94,0),2),"")&amp;IFERROR(INDEX(Programme!$K$7:$L$94,MATCH($K7&amp;".4",Programme!$K$7:$K$94,0),2),"")&amp;IFERROR(INDEX(Programme!$K$7:$L$94,MATCH($K7&amp;".5",Programme!$K$7:$K$94,0),2),"")&amp;IFERROR(INDEX(Programme!$K$7:$L$94,MATCH($K7&amp;".6",Programme!$K$7:$K$94,0),2),"")</f>
        <v/>
      </c>
      <c r="S7" s="1506"/>
      <c r="T7" s="1506"/>
      <c r="U7" s="1506"/>
      <c r="V7" s="1506"/>
      <c r="W7" s="1506"/>
      <c r="X7" s="1506"/>
      <c r="Y7" s="1514"/>
    </row>
    <row r="8" spans="1:25" ht="32.25" customHeight="1" x14ac:dyDescent="0.25">
      <c r="A8" s="311" t="str">
        <f t="array" aca="1" ref="A8" ca="1">IFERROR(INDEX(Problématiques_compétences!$F$2:$AK$2,SMALL(IF(INDIRECT("Problématiques_compétences!F"&amp;MATCH($A$1,Problématiques_compétences!$D$1:$D$118,0)):INDIRECT("Problématiques_compétences!AK"&amp;MATCH($A$1,Problématiques_compétences!$D$1:$D$118,0))="x",COLUMN(Problématiques_compétences!$F$1:$AK$1)-5,""),ROW()-5)),"")</f>
        <v>CT 4.1</v>
      </c>
      <c r="B8" s="1508" t="str">
        <f ca="1">IFERROR(INDEX(Programme!$B$4:$C$46,MATCH(A8,Programme!$B$4:$B$46,0),2),"")</f>
        <v>► Décrire, en utilisant les outils et langages de descriptions adaptés, la structure et le comportement des objets.</v>
      </c>
      <c r="C8" s="1508"/>
      <c r="D8" s="1508"/>
      <c r="E8" s="1508"/>
      <c r="F8" s="1508"/>
      <c r="G8" s="1508"/>
      <c r="H8" s="1508"/>
      <c r="I8" s="1508"/>
      <c r="J8" s="1508"/>
      <c r="K8" s="306" t="str">
        <f t="array" aca="1" ref="K8" ca="1">IFERROR(INDEX(Programme!$B$3:$G$46,MATCH($A$8,Programme!$B$3:$B$46,0),SMALL(IF(INDIRECT("Programme!D"&amp;MATCH($A$8,Programme!$B$1:$B$46,0)):INDIRECT("Programme!G"&amp;MATCH($A$8,Programme!$B$1:$B$46,0))&lt;&gt;"",COLUMN(Programme!$D$3:$G$3)-1),ROW()-7)),"")</f>
        <v>OTSCIS.1.4</v>
      </c>
      <c r="L8" s="1504" t="str">
        <f ca="1">IFERROR(INDEX(Programme!$I$7:$J$94,MATCH($K8,Programme!$I$7:$I$94,0),2),"")</f>
        <v>Élaborer un document qui synthétise ces comparaisons et ces commentaires.</v>
      </c>
      <c r="M8" s="1504"/>
      <c r="N8" s="1504"/>
      <c r="O8" s="1504"/>
      <c r="P8" s="1504"/>
      <c r="Q8" s="1505"/>
      <c r="R8" s="1511" t="str">
        <f ca="1">IFERROR(INDEX(Programme!$K$7:$L$94,MATCH($K8&amp;".1",Programme!$K$7:$K$94,0),2),"")&amp;IFERROR(INDEX(Programme!$K$7:$L$94,MATCH($K8&amp;".2",Programme!$K$7:$K$94,0),2),"")&amp;IFERROR(INDEX(Programme!$K$7:$L$94,MATCH($K8&amp;".3",Programme!$K$7:$K$94,0),2),"")&amp;IFERROR(INDEX(Programme!$K$7:$L$94,MATCH($K8&amp;".4",Programme!$K$7:$K$94,0),2),"")&amp;IFERROR(INDEX(Programme!$K$7:$L$94,MATCH($K8&amp;".5",Programme!$K$7:$K$94,0),2),"")&amp;IFERROR(INDEX(Programme!$K$7:$L$94,MATCH($K8&amp;".6",Programme!$K$7:$K$94,0),2),"")</f>
        <v>Outils numériques de présentation. Charte graphique.</v>
      </c>
      <c r="S8" s="1504"/>
      <c r="T8" s="1504"/>
      <c r="U8" s="1504"/>
      <c r="V8" s="1504"/>
      <c r="W8" s="1504"/>
      <c r="X8" s="1504"/>
      <c r="Y8" s="1512"/>
    </row>
    <row r="9" spans="1:25" ht="32.25" customHeight="1" x14ac:dyDescent="0.25">
      <c r="A9" s="313"/>
      <c r="B9" s="315"/>
      <c r="C9" s="315"/>
      <c r="D9" s="315"/>
      <c r="E9" s="315"/>
      <c r="F9" s="315"/>
      <c r="G9" s="315"/>
      <c r="H9" s="315"/>
      <c r="I9" s="315"/>
      <c r="J9" s="315"/>
      <c r="K9" s="310" t="str">
        <f t="array" aca="1" ref="K9" ca="1">IFERROR(INDEX(Programme!$B$3:$G$46,MATCH($A$8,Programme!$B$3:$B$46,0),SMALL(IF(INDIRECT("Programme!D"&amp;MATCH($A$8,Programme!$B$1:$B$46,0)):INDIRECT("Programme!G"&amp;MATCH($A$8,Programme!$B$1:$B$46,0))&lt;&gt;"",COLUMN(Programme!$D$3:$G$3)-1),ROW()-7)),"")</f>
        <v>MSOST.1.5</v>
      </c>
      <c r="L9" s="1506" t="str">
        <f ca="1">IFERROR(INDEX(Programme!$I$7:$J$94,MATCH($K9,Programme!$I$7:$I$94,0),2),"")</f>
        <v>Décrire, en utilisant les outils et langages de descriptions adaptés, le fonctionnement, la structure et le comportement des objets.</v>
      </c>
      <c r="M9" s="1506"/>
      <c r="N9" s="1506"/>
      <c r="O9" s="1506"/>
      <c r="P9" s="1506"/>
      <c r="Q9" s="1507"/>
      <c r="R9" s="1513" t="str">
        <f ca="1">IFERROR(INDEX(Programme!$K$7:$L$94,MATCH($K9&amp;".1",Programme!$K$7:$K$94,0),2),"")&amp;IFERROR(INDEX(Programme!$K$7:$L$94,MATCH($K9&amp;".2",Programme!$K$7:$K$94,0),2),"")&amp;IFERROR(INDEX(Programme!$K$7:$L$94,MATCH($K9&amp;".3",Programme!$K$7:$K$94,0),2),"")&amp;IFERROR(INDEX(Programme!$K$7:$L$94,MATCH($K9&amp;".4",Programme!$K$7:$K$94,0),2),"")&amp;IFERROR(INDEX(Programme!$K$7:$L$94,MATCH($K9&amp;".5",Programme!$K$7:$K$94,0),2),"")&amp;IFERROR(INDEX(Programme!$K$7:$L$94,MATCH($K9&amp;".6",Programme!$K$7:$K$94,0),2),"")</f>
        <v>Outils de description d’un fonctionnement, d’une structure et d’un comportement.</v>
      </c>
      <c r="S9" s="1506"/>
      <c r="T9" s="1506"/>
      <c r="U9" s="1506"/>
      <c r="V9" s="1506"/>
      <c r="W9" s="1506"/>
      <c r="X9" s="1506"/>
      <c r="Y9" s="1514"/>
    </row>
    <row r="10" spans="1:25" ht="32.25" customHeight="1" x14ac:dyDescent="0.25">
      <c r="A10" s="311" t="str">
        <f t="array" aca="1" ref="A10" ca="1">IFERROR(INDEX(Problématiques_compétences!$F$2:$AK$2,SMALL(IF(INDIRECT("Problématiques_compétences!F"&amp;MATCH($A$1,Problématiques_compétences!$D$1:$D$118,0)):INDIRECT("Problématiques_compétences!AK"&amp;MATCH($A$1,Problématiques_compétences!$D$1:$D$118,0))="x",COLUMN(Problématiques_compétences!$F$1:$AK$1)-5,""),ROW()-6)),"")</f>
        <v>CT 7.2</v>
      </c>
      <c r="B10" s="1508" t="str">
        <f ca="1">IFERROR(INDEX(Programme!$B$4:$C$46,MATCH(A10,Programme!$B$4:$B$46,0),2),"")</f>
        <v xml:space="preserve">► Relier les évolutions technologiques aux inventions et innovations qui marquent des ruptures dans les solutions techniques. </v>
      </c>
      <c r="C10" s="1508"/>
      <c r="D10" s="1508"/>
      <c r="E10" s="1508"/>
      <c r="F10" s="1508"/>
      <c r="G10" s="1508"/>
      <c r="H10" s="1508"/>
      <c r="I10" s="1508"/>
      <c r="J10" s="1508"/>
      <c r="K10" s="306" t="str">
        <f t="array" aca="1" ref="K10" ca="1">IFERROR(INDEX(Programme!$B$3:$G$46,MATCH($A$10,Programme!$B$3:$B$46,0),SMALL(IF(INDIRECT("Programme!D"&amp;MATCH($A$10,Programme!$B$1:$B$46,0)):INDIRECT("Programme!G"&amp;MATCH($A$10,Programme!$B$1:$B$46,0))&lt;&gt;"",COLUMN(Programme!$D$3:$G$3)-1),ROW()-9)),"")</f>
        <v>OTSCIS.1.2</v>
      </c>
      <c r="L10" s="1504" t="str">
        <f ca="1">IFERROR(INDEX(Programme!$I$7:$J$94,MATCH($K10,Programme!$I$7:$I$94,0),2),"")</f>
        <v xml:space="preserve">Relier les évolutions technologiques aux inventions et innovations qui marquent des ruptures dans les solutions techniques. </v>
      </c>
      <c r="M10" s="1504"/>
      <c r="N10" s="1504"/>
      <c r="O10" s="1504"/>
      <c r="P10" s="1504"/>
      <c r="Q10" s="1505"/>
      <c r="R10" s="1511" t="str">
        <f ca="1">IFERROR(INDEX(Programme!$K$7:$L$94,MATCH($K10&amp;".1",Programme!$K$7:$K$94,0),2),"")&amp;IFERROR(INDEX(Programme!$K$7:$L$94,MATCH($K10&amp;".2",Programme!$K$7:$K$94,0),2),"")&amp;IFERROR(INDEX(Programme!$K$7:$L$94,MATCH($K10&amp;".3",Programme!$K$7:$K$94,0),2),"")&amp;IFERROR(INDEX(Programme!$K$7:$L$94,MATCH($K10&amp;".4",Programme!$K$7:$K$94,0),2),"")&amp;IFERROR(INDEX(Programme!$K$7:$L$94,MATCH($K10&amp;".5",Programme!$K$7:$K$94,0),2),"")&amp;IFERROR(INDEX(Programme!$K$7:$L$94,MATCH($K10&amp;".6",Programme!$K$7:$K$94,0),2),"")</f>
        <v/>
      </c>
      <c r="S10" s="1504"/>
      <c r="T10" s="1504"/>
      <c r="U10" s="1504"/>
      <c r="V10" s="1504"/>
      <c r="W10" s="1504"/>
      <c r="X10" s="1504"/>
      <c r="Y10" s="1512"/>
    </row>
    <row r="11" spans="1:25" ht="32.25" customHeight="1" thickBot="1" x14ac:dyDescent="0.3">
      <c r="A11" s="311"/>
      <c r="B11" s="1508"/>
      <c r="C11" s="1508"/>
      <c r="D11" s="1508"/>
      <c r="E11" s="1508"/>
      <c r="F11" s="1508"/>
      <c r="G11" s="1508"/>
      <c r="H11" s="1508"/>
      <c r="I11" s="1508"/>
      <c r="J11" s="1508"/>
      <c r="K11" s="306" t="str">
        <f t="array" aca="1" ref="K11" ca="1">IFERROR(INDEX(Programme!$B$3:$G$46,MATCH($A$10,Programme!$B$3:$B$46,0),SMALL(IF(INDIRECT("Programme!D"&amp;MATCH($A$10,Programme!$B$1:$B$46,0)):INDIRECT("Programme!G"&amp;MATCH($A$10,Programme!$B$1:$B$46,0))&lt;&gt;"",COLUMN(Programme!$D$3:$G$3)-1),ROW()-9)),"")</f>
        <v/>
      </c>
      <c r="L11" s="1504" t="str">
        <f ca="1">IFERROR(INDEX(Programme!$I$7:$J$94,MATCH($K11,Programme!$I$7:$I$94,0),2),"")</f>
        <v/>
      </c>
      <c r="M11" s="1504"/>
      <c r="N11" s="1509"/>
      <c r="O11" s="1509"/>
      <c r="P11" s="1509"/>
      <c r="Q11" s="1510"/>
      <c r="R11" s="1511" t="str">
        <f ca="1">IFERROR(INDEX(Programme!$K$7:$L$94,MATCH($K11&amp;".1",Programme!$K$7:$K$94,0),2),"")&amp;IFERROR(INDEX(Programme!$K$7:$L$94,MATCH($K11&amp;".2",Programme!$K$7:$K$94,0),2),"")&amp;IFERROR(INDEX(Programme!$K$7:$L$94,MATCH($K11&amp;".3",Programme!$K$7:$K$94,0),2),"")&amp;IFERROR(INDEX(Programme!$K$7:$L$94,MATCH($K11&amp;".4",Programme!$K$7:$K$94,0),2),"")&amp;IFERROR(INDEX(Programme!$K$7:$L$94,MATCH($K11&amp;".5",Programme!$K$7:$K$94,0),2),"")&amp;IFERROR(INDEX(Programme!$K$7:$L$94,MATCH($K11&amp;".6",Programme!$K$7:$K$94,0),2),"")</f>
        <v/>
      </c>
      <c r="S11" s="1504"/>
      <c r="T11" s="1504"/>
      <c r="U11" s="1504"/>
      <c r="V11" s="1504"/>
      <c r="W11" s="1504"/>
      <c r="X11" s="1504"/>
      <c r="Y11" s="1512"/>
    </row>
    <row r="12" spans="1:25" ht="16.5" customHeight="1" x14ac:dyDescent="0.25">
      <c r="A12" s="1158" t="s">
        <v>70</v>
      </c>
      <c r="B12" s="1159"/>
      <c r="C12" s="1159"/>
      <c r="D12" s="1159"/>
      <c r="E12" s="1159"/>
      <c r="F12" s="1159"/>
      <c r="G12" s="1159"/>
      <c r="H12" s="1159"/>
      <c r="I12" s="1159"/>
      <c r="J12" s="1159"/>
      <c r="K12" s="1160"/>
      <c r="L12" s="1161"/>
      <c r="M12" s="1162"/>
      <c r="N12" s="1163" t="s">
        <v>72</v>
      </c>
      <c r="O12" s="1164"/>
      <c r="P12" s="1164"/>
      <c r="Q12" s="1164"/>
      <c r="R12" s="1164"/>
      <c r="S12" s="1164"/>
      <c r="T12" s="1164"/>
      <c r="U12" s="1164"/>
      <c r="V12" s="1164"/>
      <c r="W12" s="1164"/>
      <c r="X12" s="1164"/>
      <c r="Y12" s="1165"/>
    </row>
    <row r="13" spans="1:25" ht="45" customHeight="1" x14ac:dyDescent="0.25">
      <c r="A13" s="1531" t="s">
        <v>743</v>
      </c>
      <c r="B13" s="1532"/>
      <c r="C13" s="1532"/>
      <c r="D13" s="1532"/>
      <c r="E13" s="1532"/>
      <c r="F13" s="1532"/>
      <c r="G13" s="1532"/>
      <c r="H13" s="1532"/>
      <c r="I13" s="1532"/>
      <c r="J13" s="1532"/>
      <c r="K13" s="1532"/>
      <c r="L13" s="1532"/>
      <c r="M13" s="1533"/>
      <c r="N13" s="1525" t="s">
        <v>744</v>
      </c>
      <c r="O13" s="1526"/>
      <c r="P13" s="1526"/>
      <c r="Q13" s="1526"/>
      <c r="R13" s="1526"/>
      <c r="S13" s="1526"/>
      <c r="T13" s="1526"/>
      <c r="U13" s="1526"/>
      <c r="V13" s="1526"/>
      <c r="W13" s="1526"/>
      <c r="X13" s="1526"/>
      <c r="Y13" s="1527"/>
    </row>
    <row r="14" spans="1:25" ht="25.5" customHeight="1" x14ac:dyDescent="0.25">
      <c r="A14" s="1534"/>
      <c r="B14" s="1535"/>
      <c r="C14" s="1535"/>
      <c r="D14" s="1535"/>
      <c r="E14" s="1535"/>
      <c r="F14" s="1535"/>
      <c r="G14" s="1535"/>
      <c r="H14" s="1535"/>
      <c r="I14" s="1535"/>
      <c r="J14" s="1535"/>
      <c r="K14" s="1535"/>
      <c r="L14" s="1535"/>
      <c r="M14" s="1536"/>
      <c r="N14" s="1538"/>
      <c r="O14" s="1539"/>
      <c r="P14" s="1539"/>
      <c r="Q14" s="1539"/>
      <c r="R14" s="1539"/>
      <c r="S14" s="1539"/>
      <c r="T14" s="1539"/>
      <c r="U14" s="1539"/>
      <c r="V14" s="1539"/>
      <c r="W14" s="1539"/>
      <c r="X14" s="1539"/>
      <c r="Y14" s="1540"/>
    </row>
    <row r="15" spans="1:25" ht="16.5" customHeight="1" x14ac:dyDescent="0.25">
      <c r="A15" s="1166" t="s">
        <v>382</v>
      </c>
      <c r="B15" s="1167"/>
      <c r="C15" s="1168"/>
      <c r="D15" s="1168"/>
      <c r="E15" s="1168"/>
      <c r="F15" s="1168"/>
      <c r="G15" s="1168"/>
      <c r="H15" s="1168"/>
      <c r="I15" s="1168"/>
      <c r="J15" s="1168"/>
      <c r="K15" s="1169"/>
      <c r="L15" s="1170"/>
      <c r="M15" s="1171"/>
      <c r="N15" s="1172" t="s">
        <v>383</v>
      </c>
      <c r="O15" s="1173"/>
      <c r="P15" s="1173"/>
      <c r="Q15" s="1173"/>
      <c r="R15" s="1173"/>
      <c r="S15" s="1173"/>
      <c r="T15" s="1173"/>
      <c r="U15" s="1173"/>
      <c r="V15" s="1173"/>
      <c r="W15" s="1173"/>
      <c r="X15" s="1173"/>
      <c r="Y15" s="1174"/>
    </row>
    <row r="16" spans="1:25" ht="30" customHeight="1" x14ac:dyDescent="0.25">
      <c r="A16" s="1525" t="s">
        <v>1080</v>
      </c>
      <c r="B16" s="1526"/>
      <c r="C16" s="1526"/>
      <c r="D16" s="1526"/>
      <c r="E16" s="1526"/>
      <c r="F16" s="1526"/>
      <c r="G16" s="1526"/>
      <c r="H16" s="1526"/>
      <c r="I16" s="1526"/>
      <c r="J16" s="1526"/>
      <c r="K16" s="1526"/>
      <c r="L16" s="1526"/>
      <c r="M16" s="1527"/>
      <c r="N16" s="1525" t="s">
        <v>745</v>
      </c>
      <c r="O16" s="1526"/>
      <c r="P16" s="1526"/>
      <c r="Q16" s="1526"/>
      <c r="R16" s="1526"/>
      <c r="S16" s="1526"/>
      <c r="T16" s="1526"/>
      <c r="U16" s="1526"/>
      <c r="V16" s="1526"/>
      <c r="W16" s="1526"/>
      <c r="X16" s="1526"/>
      <c r="Y16" s="1527"/>
    </row>
    <row r="17" spans="1:25" ht="43.5" customHeight="1" thickBot="1" x14ac:dyDescent="0.3">
      <c r="A17" s="1528"/>
      <c r="B17" s="1529"/>
      <c r="C17" s="1529"/>
      <c r="D17" s="1529"/>
      <c r="E17" s="1529"/>
      <c r="F17" s="1529"/>
      <c r="G17" s="1529"/>
      <c r="H17" s="1529"/>
      <c r="I17" s="1529"/>
      <c r="J17" s="1529"/>
      <c r="K17" s="1529"/>
      <c r="L17" s="1529"/>
      <c r="M17" s="1530"/>
      <c r="N17" s="1528"/>
      <c r="O17" s="1529"/>
      <c r="P17" s="1529"/>
      <c r="Q17" s="1529"/>
      <c r="R17" s="1529"/>
      <c r="S17" s="1529"/>
      <c r="T17" s="1529"/>
      <c r="U17" s="1529"/>
      <c r="V17" s="1529"/>
      <c r="W17" s="1529"/>
      <c r="X17" s="1529"/>
      <c r="Y17" s="1530"/>
    </row>
    <row r="18" spans="1:25" ht="16.5" customHeight="1" x14ac:dyDescent="0.25">
      <c r="A18" s="1175" t="s">
        <v>73</v>
      </c>
      <c r="B18" s="1164"/>
      <c r="C18" s="1164"/>
      <c r="D18" s="1164"/>
      <c r="E18" s="1164"/>
      <c r="F18" s="1164"/>
      <c r="G18" s="1164"/>
      <c r="H18" s="1164" t="s">
        <v>900</v>
      </c>
      <c r="I18" s="1164"/>
      <c r="J18" s="1164"/>
      <c r="K18" s="1163"/>
      <c r="L18" s="1161"/>
      <c r="M18" s="1176"/>
      <c r="N18" s="1520" t="s">
        <v>388</v>
      </c>
      <c r="O18" s="1521"/>
      <c r="P18" s="1521"/>
      <c r="Q18" s="1521"/>
      <c r="R18" s="1541"/>
      <c r="S18" s="1541"/>
      <c r="T18" s="1541"/>
      <c r="U18" s="1541"/>
      <c r="V18" s="1541"/>
      <c r="W18" s="1541"/>
      <c r="X18" s="1541"/>
      <c r="Y18" s="1542"/>
    </row>
    <row r="19" spans="1:25" ht="32.25" customHeight="1" thickBot="1" x14ac:dyDescent="0.3">
      <c r="A19" s="1185" t="s">
        <v>473</v>
      </c>
      <c r="B19" s="1177"/>
      <c r="C19" s="1177"/>
      <c r="D19" s="1177"/>
      <c r="E19" s="1177"/>
      <c r="F19" s="1177"/>
      <c r="G19" s="1177"/>
      <c r="H19" s="1178"/>
      <c r="I19" s="1178"/>
      <c r="J19" s="1178"/>
      <c r="K19" s="1179"/>
      <c r="L19" s="1179"/>
      <c r="M19" s="1180"/>
      <c r="N19" s="1522"/>
      <c r="O19" s="1523"/>
      <c r="P19" s="1523"/>
      <c r="Q19" s="1523"/>
      <c r="R19" s="1529"/>
      <c r="S19" s="1529"/>
      <c r="T19" s="1529"/>
      <c r="U19" s="1529"/>
      <c r="V19" s="1518"/>
      <c r="W19" s="1518"/>
      <c r="X19" s="1518"/>
      <c r="Y19" s="1519"/>
    </row>
    <row r="20" spans="1:25" x14ac:dyDescent="0.25">
      <c r="A20" s="1181"/>
      <c r="B20" s="1173"/>
      <c r="C20" s="1173"/>
      <c r="D20" s="1173"/>
      <c r="E20" s="1173"/>
      <c r="F20" s="1173"/>
      <c r="G20" s="1173"/>
      <c r="H20" s="1169"/>
      <c r="I20" s="1169"/>
      <c r="J20" s="1169"/>
      <c r="K20" s="1182"/>
      <c r="L20" s="1182"/>
      <c r="M20" s="1182"/>
      <c r="N20" s="1182"/>
      <c r="O20" s="1183"/>
      <c r="P20" s="1183"/>
      <c r="Q20" s="1183"/>
      <c r="R20" s="1183"/>
      <c r="S20" s="1183"/>
      <c r="T20" s="1183"/>
      <c r="U20" s="1183"/>
      <c r="V20" s="1183"/>
      <c r="W20" s="1183"/>
      <c r="X20" s="1183"/>
      <c r="Y20" s="1183"/>
    </row>
    <row r="21" spans="1:25" ht="15.75" x14ac:dyDescent="0.25">
      <c r="A21" s="1537" t="s">
        <v>74</v>
      </c>
      <c r="B21" s="1537"/>
      <c r="C21" s="1537"/>
      <c r="D21" s="1537"/>
      <c r="E21" s="1537"/>
      <c r="F21" s="1537"/>
      <c r="G21" s="1537"/>
      <c r="H21" s="1537"/>
      <c r="I21" s="1537"/>
      <c r="J21" s="1537"/>
      <c r="K21" s="1537"/>
      <c r="L21" s="1537"/>
      <c r="M21" s="1537"/>
      <c r="N21" s="1537"/>
      <c r="O21" s="1537"/>
      <c r="P21" s="1537"/>
      <c r="Q21" s="1537"/>
      <c r="R21" s="1537"/>
      <c r="S21" s="1537"/>
      <c r="T21" s="1537"/>
      <c r="U21" s="1537"/>
      <c r="V21" s="1537"/>
      <c r="W21" s="1537"/>
      <c r="X21" s="1537"/>
      <c r="Y21" s="1537"/>
    </row>
    <row r="22" spans="1:25" x14ac:dyDescent="0.25">
      <c r="A22" s="1184"/>
      <c r="B22" s="1157"/>
      <c r="C22" s="1517" t="s">
        <v>75</v>
      </c>
      <c r="D22" s="1515"/>
      <c r="E22" s="1515"/>
      <c r="F22" s="1515"/>
      <c r="G22" s="1515"/>
      <c r="H22" s="1515"/>
      <c r="I22" s="1515"/>
      <c r="J22" s="1515"/>
      <c r="K22" s="1516"/>
      <c r="L22" s="1515" t="s">
        <v>76</v>
      </c>
      <c r="M22" s="1515"/>
      <c r="N22" s="1515"/>
      <c r="O22" s="1515"/>
      <c r="P22" s="1515"/>
      <c r="Q22" s="1515"/>
      <c r="R22" s="1516"/>
      <c r="S22" s="1517" t="s">
        <v>77</v>
      </c>
      <c r="T22" s="1515"/>
      <c r="U22" s="1515"/>
      <c r="V22" s="1515"/>
      <c r="W22" s="1515"/>
      <c r="X22" s="1515"/>
      <c r="Y22" s="1516"/>
    </row>
    <row r="23" spans="1:25" ht="33.75" customHeight="1" x14ac:dyDescent="0.25">
      <c r="A23" s="1497" t="s">
        <v>78</v>
      </c>
      <c r="B23" s="1524"/>
      <c r="C23" s="1492" t="s">
        <v>746</v>
      </c>
      <c r="D23" s="1493"/>
      <c r="E23" s="1493"/>
      <c r="F23" s="1493"/>
      <c r="G23" s="1493"/>
      <c r="H23" s="1493"/>
      <c r="I23" s="1493"/>
      <c r="J23" s="1493"/>
      <c r="K23" s="1494"/>
      <c r="L23" s="1493" t="s">
        <v>747</v>
      </c>
      <c r="M23" s="1493"/>
      <c r="N23" s="1493"/>
      <c r="O23" s="1493"/>
      <c r="P23" s="1493"/>
      <c r="Q23" s="1493"/>
      <c r="R23" s="1494"/>
      <c r="S23" s="1492" t="s">
        <v>615</v>
      </c>
      <c r="T23" s="1493"/>
      <c r="U23" s="1493"/>
      <c r="V23" s="1493"/>
      <c r="W23" s="1493"/>
      <c r="X23" s="1493"/>
      <c r="Y23" s="1494"/>
    </row>
    <row r="24" spans="1:25" ht="72" customHeight="1" x14ac:dyDescent="0.25">
      <c r="A24" s="1495" t="s">
        <v>79</v>
      </c>
      <c r="B24" s="1496"/>
      <c r="C24" s="1492" t="s">
        <v>748</v>
      </c>
      <c r="D24" s="1493"/>
      <c r="E24" s="1493"/>
      <c r="F24" s="1493"/>
      <c r="G24" s="1493"/>
      <c r="H24" s="1493"/>
      <c r="I24" s="1493"/>
      <c r="J24" s="1493"/>
      <c r="K24" s="1494"/>
      <c r="L24" s="1492" t="s">
        <v>749</v>
      </c>
      <c r="M24" s="1493"/>
      <c r="N24" s="1493"/>
      <c r="O24" s="1493"/>
      <c r="P24" s="1493"/>
      <c r="Q24" s="1493"/>
      <c r="R24" s="1494"/>
      <c r="S24" s="1492" t="s">
        <v>750</v>
      </c>
      <c r="T24" s="1493"/>
      <c r="U24" s="1493"/>
      <c r="V24" s="1493"/>
      <c r="W24" s="1493"/>
      <c r="X24" s="1493"/>
      <c r="Y24" s="1494"/>
    </row>
    <row r="25" spans="1:25" ht="45" customHeight="1" x14ac:dyDescent="0.25">
      <c r="A25" s="1497" t="s">
        <v>81</v>
      </c>
      <c r="B25" s="1498"/>
      <c r="C25" s="1492" t="s">
        <v>751</v>
      </c>
      <c r="D25" s="1493"/>
      <c r="E25" s="1493"/>
      <c r="F25" s="1493"/>
      <c r="G25" s="1493"/>
      <c r="H25" s="1493"/>
      <c r="I25" s="1493"/>
      <c r="J25" s="1493"/>
      <c r="K25" s="1494"/>
      <c r="L25" s="1492"/>
      <c r="M25" s="1493"/>
      <c r="N25" s="1493"/>
      <c r="O25" s="1493"/>
      <c r="P25" s="1493"/>
      <c r="Q25" s="1493"/>
      <c r="R25" s="1494"/>
      <c r="S25" s="1492"/>
      <c r="T25" s="1493"/>
      <c r="U25" s="1493"/>
      <c r="V25" s="1493"/>
      <c r="W25" s="1493"/>
      <c r="X25" s="1493"/>
      <c r="Y25" s="1494"/>
    </row>
    <row r="26" spans="1:25" ht="81.75" customHeight="1" x14ac:dyDescent="0.25">
      <c r="A26" s="1497" t="s">
        <v>80</v>
      </c>
      <c r="B26" s="1498"/>
      <c r="C26" s="1492" t="s">
        <v>752</v>
      </c>
      <c r="D26" s="1493"/>
      <c r="E26" s="1493"/>
      <c r="F26" s="1493"/>
      <c r="G26" s="1493"/>
      <c r="H26" s="1493"/>
      <c r="I26" s="1493"/>
      <c r="J26" s="1493"/>
      <c r="K26" s="1494"/>
      <c r="L26" s="1492" t="s">
        <v>753</v>
      </c>
      <c r="M26" s="1493"/>
      <c r="N26" s="1493"/>
      <c r="O26" s="1493"/>
      <c r="P26" s="1493"/>
      <c r="Q26" s="1493"/>
      <c r="R26" s="1494"/>
      <c r="S26" s="1492" t="s">
        <v>754</v>
      </c>
      <c r="T26" s="1493"/>
      <c r="U26" s="1493"/>
      <c r="V26" s="1493"/>
      <c r="W26" s="1493"/>
      <c r="X26" s="1493"/>
      <c r="Y26" s="1494"/>
    </row>
    <row r="27" spans="1:25" ht="45" customHeight="1" x14ac:dyDescent="0.25">
      <c r="A27" s="1495" t="s">
        <v>341</v>
      </c>
      <c r="B27" s="1496"/>
      <c r="C27" s="1492" t="s">
        <v>1081</v>
      </c>
      <c r="D27" s="1493"/>
      <c r="E27" s="1493"/>
      <c r="F27" s="1493"/>
      <c r="G27" s="1493"/>
      <c r="H27" s="1493"/>
      <c r="I27" s="1493"/>
      <c r="J27" s="1493"/>
      <c r="K27" s="1494"/>
      <c r="L27" s="1492" t="s">
        <v>755</v>
      </c>
      <c r="M27" s="1493"/>
      <c r="N27" s="1493"/>
      <c r="O27" s="1493"/>
      <c r="P27" s="1493"/>
      <c r="Q27" s="1493"/>
      <c r="R27" s="1494"/>
      <c r="S27" s="1492" t="s">
        <v>756</v>
      </c>
      <c r="T27" s="1493"/>
      <c r="U27" s="1493"/>
      <c r="V27" s="1493"/>
      <c r="W27" s="1493"/>
      <c r="X27" s="1493"/>
      <c r="Y27" s="1494"/>
    </row>
    <row r="30" spans="1:25" x14ac:dyDescent="0.25">
      <c r="D30" s="4"/>
    </row>
    <row r="32" spans="1:25" x14ac:dyDescent="0.25">
      <c r="I32" s="12"/>
      <c r="J32" s="12"/>
      <c r="K32" s="12"/>
    </row>
    <row r="33" spans="9:11" ht="15.75" x14ac:dyDescent="0.25">
      <c r="I33" s="13"/>
      <c r="J33" s="14"/>
      <c r="K33" s="5"/>
    </row>
    <row r="34" spans="9:11" x14ac:dyDescent="0.25">
      <c r="I34" s="12"/>
      <c r="J34" s="5"/>
    </row>
    <row r="35" spans="9:11" x14ac:dyDescent="0.25">
      <c r="I35" s="12"/>
    </row>
  </sheetData>
  <mergeCells count="56">
    <mergeCell ref="B6:J6"/>
    <mergeCell ref="L6:Q6"/>
    <mergeCell ref="R6:Y6"/>
    <mergeCell ref="L7:Q7"/>
    <mergeCell ref="L5:Q5"/>
    <mergeCell ref="R5:Y5"/>
    <mergeCell ref="R7:Y7"/>
    <mergeCell ref="A1:A2"/>
    <mergeCell ref="B2:M2"/>
    <mergeCell ref="B4:J4"/>
    <mergeCell ref="L4:Q4"/>
    <mergeCell ref="R4:Y4"/>
    <mergeCell ref="B8:J8"/>
    <mergeCell ref="L8:Q8"/>
    <mergeCell ref="R8:Y8"/>
    <mergeCell ref="L9:Q9"/>
    <mergeCell ref="R9:Y9"/>
    <mergeCell ref="B10:J10"/>
    <mergeCell ref="L10:Q10"/>
    <mergeCell ref="R10:Y10"/>
    <mergeCell ref="B11:J11"/>
    <mergeCell ref="L11:Q11"/>
    <mergeCell ref="R11:Y11"/>
    <mergeCell ref="A13:M14"/>
    <mergeCell ref="N13:Y14"/>
    <mergeCell ref="A16:M17"/>
    <mergeCell ref="N16:Y17"/>
    <mergeCell ref="N18:Q19"/>
    <mergeCell ref="R18:U18"/>
    <mergeCell ref="V18:Y18"/>
    <mergeCell ref="R19:U19"/>
    <mergeCell ref="V19:Y19"/>
    <mergeCell ref="A21:Y21"/>
    <mergeCell ref="C22:K22"/>
    <mergeCell ref="L22:R22"/>
    <mergeCell ref="S22:Y22"/>
    <mergeCell ref="A23:B23"/>
    <mergeCell ref="C23:K23"/>
    <mergeCell ref="L23:R23"/>
    <mergeCell ref="S23:Y23"/>
    <mergeCell ref="A24:B24"/>
    <mergeCell ref="C24:K24"/>
    <mergeCell ref="L24:R24"/>
    <mergeCell ref="S24:Y24"/>
    <mergeCell ref="A25:B25"/>
    <mergeCell ref="C25:K25"/>
    <mergeCell ref="L25:R25"/>
    <mergeCell ref="S25:Y25"/>
    <mergeCell ref="A26:B26"/>
    <mergeCell ref="C26:K26"/>
    <mergeCell ref="L26:R26"/>
    <mergeCell ref="S26:Y26"/>
    <mergeCell ref="A27:B27"/>
    <mergeCell ref="C27:K27"/>
    <mergeCell ref="L27:R27"/>
    <mergeCell ref="S27:Y27"/>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Y35"/>
  <sheetViews>
    <sheetView topLeftCell="A7" zoomScale="85" zoomScaleNormal="85" workbookViewId="0">
      <selection activeCell="A16" sqref="A16:M17"/>
    </sheetView>
  </sheetViews>
  <sheetFormatPr baseColWidth="10" defaultRowHeight="15" x14ac:dyDescent="0.25"/>
  <cols>
    <col min="1" max="1" width="7.28515625" style="284" customWidth="1"/>
    <col min="2" max="10" width="6.5703125" style="284" customWidth="1"/>
    <col min="11" max="11" width="9.140625" style="284" customWidth="1"/>
    <col min="12" max="17" width="8.28515625" style="284" customWidth="1"/>
    <col min="18" max="25" width="8.5703125" style="284" customWidth="1"/>
    <col min="26" max="31" width="4.7109375" style="284" customWidth="1"/>
    <col min="32" max="16384" width="11.42578125" style="284"/>
  </cols>
  <sheetData>
    <row r="1" spans="1:25" ht="18" customHeight="1" x14ac:dyDescent="0.25">
      <c r="A1" s="1499" t="s">
        <v>528</v>
      </c>
      <c r="B1" s="291" t="s">
        <v>42</v>
      </c>
      <c r="C1" s="292"/>
      <c r="D1" s="292"/>
      <c r="E1" s="292"/>
      <c r="F1" s="292"/>
      <c r="G1" s="292"/>
      <c r="H1" s="292"/>
      <c r="I1" s="292"/>
      <c r="J1" s="292"/>
      <c r="K1" s="292"/>
      <c r="L1" s="292"/>
      <c r="M1" s="293"/>
      <c r="N1" s="299" t="s">
        <v>381</v>
      </c>
      <c r="O1" s="294"/>
      <c r="P1" s="294"/>
      <c r="Q1" s="294"/>
      <c r="R1" s="294"/>
      <c r="S1" s="294"/>
      <c r="T1" s="294"/>
      <c r="U1" s="294"/>
      <c r="V1" s="294"/>
      <c r="W1" s="294"/>
      <c r="X1" s="294"/>
      <c r="Y1" s="295"/>
    </row>
    <row r="2" spans="1:25" ht="20.25" customHeight="1" thickBot="1" x14ac:dyDescent="0.3">
      <c r="A2" s="1500"/>
      <c r="B2" s="1501" t="str">
        <f>INDEX(Problématiques_compétences!$A$3:$D$118,QUOTIENT(MATCH(A1,Problématiques_compétences!$D$3:$D$118,0),8)*8+2,1)</f>
        <v>6) Se déplacer sur terre, air, mer</v>
      </c>
      <c r="C2" s="1502"/>
      <c r="D2" s="1502"/>
      <c r="E2" s="1502"/>
      <c r="F2" s="1502"/>
      <c r="G2" s="1502"/>
      <c r="H2" s="1502"/>
      <c r="I2" s="1502"/>
      <c r="J2" s="1502"/>
      <c r="K2" s="1502"/>
      <c r="L2" s="1502"/>
      <c r="M2" s="1503"/>
      <c r="N2" s="296" t="str">
        <f>INDEX(Problématiques_compétences!$B$3:$D$118,MATCH(A1,Problématiques_compétences!$D$3:$D$118,0),1)</f>
        <v>Quelles solutions techniques pour assurer la propulsion d'un véhicule ?</v>
      </c>
      <c r="O2" s="297"/>
      <c r="P2" s="297"/>
      <c r="Q2" s="297"/>
      <c r="R2" s="297"/>
      <c r="S2" s="297"/>
      <c r="T2" s="297"/>
      <c r="U2" s="297"/>
      <c r="V2" s="297"/>
      <c r="W2" s="297"/>
      <c r="X2" s="297"/>
      <c r="Y2" s="298"/>
    </row>
    <row r="3" spans="1:25" ht="15.75" customHeight="1" x14ac:dyDescent="0.25">
      <c r="A3" s="291" t="s">
        <v>55</v>
      </c>
      <c r="B3" s="300"/>
      <c r="C3" s="300"/>
      <c r="D3" s="300"/>
      <c r="E3" s="301"/>
      <c r="F3" s="300"/>
      <c r="G3" s="300"/>
      <c r="H3" s="301"/>
      <c r="I3" s="300"/>
      <c r="J3" s="300"/>
      <c r="K3" s="302" t="s">
        <v>71</v>
      </c>
      <c r="L3" s="303"/>
      <c r="M3" s="303"/>
      <c r="N3" s="303"/>
      <c r="O3" s="300"/>
      <c r="P3" s="300"/>
      <c r="Q3" s="300"/>
      <c r="R3" s="304" t="s">
        <v>350</v>
      </c>
      <c r="S3" s="300"/>
      <c r="T3" s="300"/>
      <c r="U3" s="300"/>
      <c r="V3" s="300"/>
      <c r="W3" s="300"/>
      <c r="X3" s="300"/>
      <c r="Y3" s="305"/>
    </row>
    <row r="4" spans="1:25" ht="32.25" customHeight="1" x14ac:dyDescent="0.25">
      <c r="A4" s="311" t="str">
        <f t="array" aca="1" ref="A4" ca="1">IFERROR(INDEX(Problématiques_compétences!$F$2:$AK$2,SMALL(IF(INDIRECT("Problématiques_compétences!F"&amp;MATCH($A$1,Problématiques_compétences!$D$1:$D$118,0)):INDIRECT("Problématiques_compétences!AK"&amp;MATCH($A$1,Problématiques_compétences!$D$1:$D$118,0))="x",COLUMN(Problématiques_compétences!$F$1:$AK$1)-5,""),ROW()-3)),"")</f>
        <v>CS 1.7</v>
      </c>
      <c r="B4" s="1508" t="str">
        <f ca="1">INDEX(Programme!$B$4:$C$46,MATCH(A4,Programme!$B$4:$B$46,0),2)</f>
        <v>► Interpréter des résultats expérimentaux, en tirer une conclusion et la communiquer en argumentant.</v>
      </c>
      <c r="C4" s="1508"/>
      <c r="D4" s="1508"/>
      <c r="E4" s="1508"/>
      <c r="F4" s="1508"/>
      <c r="G4" s="1508"/>
      <c r="H4" s="1508"/>
      <c r="I4" s="1508"/>
      <c r="J4" s="1508"/>
      <c r="K4" s="306" t="str">
        <f t="array" aca="1" ref="K4" ca="1">INDEX(Programme!$B$3:$G$46,MATCH($A$4,Programme!$B$3:$B$46,0),SMALL(IF(INDIRECT("Programme!D"&amp;MATCH($A$4,Programme!$B$1:$B$46,0)):INDIRECT("Programme!G"&amp;MATCH($A$4,Programme!$B$1:$B$46,0))&lt;&gt;"",COLUMN(Programme!$D$3:$G$3)-1),ROW()-3))</f>
        <v>MSOST.1.7</v>
      </c>
      <c r="L4" s="1504" t="str">
        <f ca="1">IFERROR(INDEX(Programme!$I$7:$J$94,MATCH($K4,Programme!$I$7:$I$94,0),2),"")</f>
        <v>Interpréter des résultats expérimentaux, en tirer une conclusion et la communiquer en argumentant.</v>
      </c>
      <c r="M4" s="1504"/>
      <c r="N4" s="1504"/>
      <c r="O4" s="1504"/>
      <c r="P4" s="1504"/>
      <c r="Q4" s="1505"/>
      <c r="R4" s="1511" t="str">
        <f ca="1">IFERROR(INDEX(Programme!$K$7:$L$94,MATCH($K4&amp;".1",Programme!$K$7:$K$94,0),2),"")&amp;IFERROR(INDEX(Programme!$K$7:$L$94,MATCH($K4&amp;".2",Programme!$K$7:$K$94,0),2),"")&amp;IFERROR(INDEX(Programme!$K$7:$L$94,MATCH($K4&amp;".3",Programme!$K$7:$K$94,0),2),"")&amp;IFERROR(INDEX(Programme!$K$7:$L$94,MATCH($K4&amp;".4",Programme!$K$7:$K$94,0),2),"")&amp;IFERROR(INDEX(Programme!$K$7:$L$94,MATCH($K4&amp;".5",Programme!$K$7:$K$94,0),2),"")&amp;IFERROR(INDEX(Programme!$K$7:$L$94,MATCH($K4&amp;".6",Programme!$K$7:$K$94,0),2),"")</f>
        <v>Notions d’écarts entre les attentes fixées par le cahier des charges et les résultats de l’expérimentation.</v>
      </c>
      <c r="S4" s="1504"/>
      <c r="T4" s="1504"/>
      <c r="U4" s="1504"/>
      <c r="V4" s="1504"/>
      <c r="W4" s="1504"/>
      <c r="X4" s="1504"/>
      <c r="Y4" s="1512"/>
    </row>
    <row r="5" spans="1:25" ht="32.25" customHeight="1" x14ac:dyDescent="0.25">
      <c r="A5" s="307"/>
      <c r="B5" s="308"/>
      <c r="C5" s="308"/>
      <c r="D5" s="308"/>
      <c r="E5" s="309"/>
      <c r="F5" s="309"/>
      <c r="G5" s="309"/>
      <c r="H5" s="309"/>
      <c r="I5" s="309"/>
      <c r="J5" s="309"/>
      <c r="K5" s="310" t="str">
        <f t="array" aca="1" ref="K5" ca="1">IFERROR(INDEX(Programme!$B$3:$G$46,MATCH($A$4,Programme!$B$3:$B$46,0),SMALL(IF(INDIRECT("Programme!D"&amp;MATCH($A$4,Programme!$B$1:$B$46,0)):INDIRECT("Programme!G"&amp;MATCH($A$4,Programme!$B$1:$B$46,0))&lt;&gt;"",COLUMN(Programme!$D$3:$G$3)-1),ROW()-3)),"")</f>
        <v/>
      </c>
      <c r="L5" s="1506" t="str">
        <f ca="1">IFERROR(INDEX(Programme!$I$7:$J$94,MATCH($K5,Programme!$I$7:$I$94,0),2),"")</f>
        <v/>
      </c>
      <c r="M5" s="1506"/>
      <c r="N5" s="1506"/>
      <c r="O5" s="1506"/>
      <c r="P5" s="1506"/>
      <c r="Q5" s="1507"/>
      <c r="R5" s="1513" t="str">
        <f ca="1">IFERROR(INDEX(Programme!$K$7:$L$94,MATCH($K5&amp;".1",Programme!$K$7:$K$94,0),2),"")&amp;IFERROR(INDEX(Programme!$K$7:$L$94,MATCH($K5&amp;".2",Programme!$K$7:$K$94,0),2),"")&amp;IFERROR(INDEX(Programme!$K$7:$L$94,MATCH($K5&amp;".3",Programme!$K$7:$K$94,0),2),"")&amp;IFERROR(INDEX(Programme!$K$7:$L$94,MATCH($K5&amp;".4",Programme!$K$7:$K$94,0),2),"")&amp;IFERROR(INDEX(Programme!$K$7:$L$94,MATCH($K5&amp;".5",Programme!$K$7:$K$94,0),2),"")&amp;IFERROR(INDEX(Programme!$K$7:$L$94,MATCH($K5&amp;".6",Programme!$K$7:$K$94,0),2),"")</f>
        <v/>
      </c>
      <c r="S5" s="1506"/>
      <c r="T5" s="1506"/>
      <c r="U5" s="1506"/>
      <c r="V5" s="1506"/>
      <c r="W5" s="1506"/>
      <c r="X5" s="1506"/>
      <c r="Y5" s="1514"/>
    </row>
    <row r="6" spans="1:25" ht="32.25" customHeight="1" x14ac:dyDescent="0.25">
      <c r="A6" s="311" t="str">
        <f t="array" aca="1" ref="A6" ca="1">IFERROR(INDEX(Problématiques_compétences!$F$2:$AK$2,SMALL(IF(INDIRECT("Problématiques_compétences!F"&amp;MATCH($A$1,Problématiques_compétences!$D$1:$D$118,0)):INDIRECT("Problématiques_compétences!AK"&amp;MATCH($A$1,Problématiques_compétences!$D$1:$D$118,0))="x",COLUMN(Problématiques_compétences!$F$1:$AK$1)-5,""),ROW()-4)),"")</f>
        <v>CT 3.1</v>
      </c>
      <c r="B6" s="1508" t="str">
        <f ca="1">IFERROR(INDEX(Programme!$B$4:$C$46,MATCH(A6,Programme!$B$4:$B$46,0),2),"")</f>
        <v>► Exprimer sa pensée à l’aide d’outils de description adaptés : croquis, schémas, graphes, diagrammes, tableaux (représentations non normées).</v>
      </c>
      <c r="C6" s="1508"/>
      <c r="D6" s="1508"/>
      <c r="E6" s="1508"/>
      <c r="F6" s="1508"/>
      <c r="G6" s="1508"/>
      <c r="H6" s="1508"/>
      <c r="I6" s="1508"/>
      <c r="J6" s="1508"/>
      <c r="K6" s="306" t="str">
        <f t="array" aca="1" ref="K6" ca="1">IFERROR(INDEX(Programme!$B$3:$G$46,MATCH($A$6,Programme!$B$3:$B$46,0),SMALL(IF(INDIRECT("Programme!D"&amp;MATCH($A$6,Programme!$B$1:$B$46,0)):INDIRECT("Programme!G"&amp;MATCH($A$6,Programme!$B$1:$B$46,0))&lt;&gt;"",COLUMN(Programme!$D$3:$G$3)-1),ROW()-5)),"")</f>
        <v>OTSCIS.2.1</v>
      </c>
      <c r="L6" s="1504" t="str">
        <f ca="1">IFERROR(INDEX(Programme!$I$7:$J$94,MATCH($K6,Programme!$I$7:$I$94,0),2),"")</f>
        <v xml:space="preserve">Exprimer sa pensée à l’aide d’outils de description adaptés : croquis, schémas, graphes, diagrammes, tableaux. </v>
      </c>
      <c r="M6" s="1504"/>
      <c r="N6" s="1504"/>
      <c r="O6" s="1504"/>
      <c r="P6" s="1504"/>
      <c r="Q6" s="1505"/>
      <c r="R6" s="1511" t="str">
        <f ca="1">IFERROR(INDEX(Programme!$K$7:$L$94,MATCH($K6&amp;".1",Programme!$K$7:$K$94,0),2),"")&amp;IFERROR(INDEX(Programme!$K$7:$L$94,MATCH($K6&amp;".2",Programme!$K$7:$K$94,0),2),"")&amp;IFERROR(INDEX(Programme!$K$7:$L$94,MATCH($K6&amp;".3",Programme!$K$7:$K$94,0),2),"")&amp;IFERROR(INDEX(Programme!$K$7:$L$94,MATCH($K6&amp;".4",Programme!$K$7:$K$94,0),2),"")&amp;IFERROR(INDEX(Programme!$K$7:$L$94,MATCH($K6&amp;".5",Programme!$K$7:$K$94,0),2),"")&amp;IFERROR(INDEX(Programme!$K$7:$L$94,MATCH($K6&amp;".6",Programme!$K$7:$K$94,0),2),"")</f>
        <v>Croquis à main levée. Différents schémas. Carte heuristique. Notion d’algorithme.</v>
      </c>
      <c r="S6" s="1504"/>
      <c r="T6" s="1504"/>
      <c r="U6" s="1504"/>
      <c r="V6" s="1504"/>
      <c r="W6" s="1504"/>
      <c r="X6" s="1504"/>
      <c r="Y6" s="1512"/>
    </row>
    <row r="7" spans="1:25" ht="32.25" customHeight="1" x14ac:dyDescent="0.25">
      <c r="A7" s="312"/>
      <c r="B7" s="314"/>
      <c r="C7" s="314"/>
      <c r="D7" s="314"/>
      <c r="E7" s="314"/>
      <c r="F7" s="314"/>
      <c r="G7" s="314"/>
      <c r="H7" s="314"/>
      <c r="I7" s="314"/>
      <c r="J7" s="314"/>
      <c r="K7" s="310" t="str">
        <f t="array" aca="1" ref="K7" ca="1">IFERROR(INDEX(Programme!$B$3:$G$46,MATCH($A$6,Programme!$B$3:$B$46,0),SMALL(IF(INDIRECT("Programme!D"&amp;MATCH($A$6,Programme!$B$1:$B$46,0)):INDIRECT("Programme!G"&amp;MATCH($A$6,Programme!$B$1:$B$46,0))&lt;&gt;"",COLUMN(Programme!$D$3:$G$3)-1),ROW()-5)),"")</f>
        <v/>
      </c>
      <c r="L7" s="1506" t="str">
        <f ca="1">IFERROR(INDEX(Programme!$I$7:$J$94,MATCH($K7,Programme!$I$7:$I$94,0),2),"")</f>
        <v/>
      </c>
      <c r="M7" s="1506"/>
      <c r="N7" s="1506"/>
      <c r="O7" s="1506"/>
      <c r="P7" s="1506"/>
      <c r="Q7" s="1507"/>
      <c r="R7" s="1513" t="str">
        <f ca="1">IFERROR(INDEX(Programme!$K$7:$L$94,MATCH($K7&amp;".1",Programme!$K$7:$K$94,0),2),"")&amp;IFERROR(INDEX(Programme!$K$7:$L$94,MATCH($K7&amp;".2",Programme!$K$7:$K$94,0),2),"")&amp;IFERROR(INDEX(Programme!$K$7:$L$94,MATCH($K7&amp;".3",Programme!$K$7:$K$94,0),2),"")&amp;IFERROR(INDEX(Programme!$K$7:$L$94,MATCH($K7&amp;".4",Programme!$K$7:$K$94,0),2),"")&amp;IFERROR(INDEX(Programme!$K$7:$L$94,MATCH($K7&amp;".5",Programme!$K$7:$K$94,0),2),"")&amp;IFERROR(INDEX(Programme!$K$7:$L$94,MATCH($K7&amp;".6",Programme!$K$7:$K$94,0),2),"")</f>
        <v/>
      </c>
      <c r="S7" s="1506"/>
      <c r="T7" s="1506"/>
      <c r="U7" s="1506"/>
      <c r="V7" s="1506"/>
      <c r="W7" s="1506"/>
      <c r="X7" s="1506"/>
      <c r="Y7" s="1514"/>
    </row>
    <row r="8" spans="1:25" ht="32.25" customHeight="1" x14ac:dyDescent="0.25">
      <c r="A8" s="311" t="str">
        <f t="array" aca="1" ref="A8" ca="1">IFERROR(INDEX(Problématiques_compétences!$F$2:$AK$2,SMALL(IF(INDIRECT("Problématiques_compétences!F"&amp;MATCH($A$1,Problématiques_compétences!$D$1:$D$118,0)):INDIRECT("Problématiques_compétences!AK"&amp;MATCH($A$1,Problématiques_compétences!$D$1:$D$118,0))="x",COLUMN(Problématiques_compétences!$F$1:$AK$1)-5,""),ROW()-5)),"")</f>
        <v>CT 4.1</v>
      </c>
      <c r="B8" s="1508" t="str">
        <f ca="1">IFERROR(INDEX(Programme!$B$4:$C$46,MATCH(A8,Programme!$B$4:$B$46,0),2),"")</f>
        <v>► Décrire, en utilisant les outils et langages de descriptions adaptés, la structure et le comportement des objets.</v>
      </c>
      <c r="C8" s="1508"/>
      <c r="D8" s="1508"/>
      <c r="E8" s="1508"/>
      <c r="F8" s="1508"/>
      <c r="G8" s="1508"/>
      <c r="H8" s="1508"/>
      <c r="I8" s="1508"/>
      <c r="J8" s="1508"/>
      <c r="K8" s="306" t="str">
        <f t="array" aca="1" ref="K8" ca="1">IFERROR(INDEX(Programme!$B$3:$G$46,MATCH($A$8,Programme!$B$3:$B$46,0),SMALL(IF(INDIRECT("Programme!D"&amp;MATCH($A$8,Programme!$B$1:$B$46,0)):INDIRECT("Programme!G"&amp;MATCH($A$8,Programme!$B$1:$B$46,0))&lt;&gt;"",COLUMN(Programme!$D$3:$G$3)-1),ROW()-7)),"")</f>
        <v>OTSCIS.1.4</v>
      </c>
      <c r="L8" s="1504" t="str">
        <f ca="1">IFERROR(INDEX(Programme!$I$7:$J$94,MATCH($K8,Programme!$I$7:$I$94,0),2),"")</f>
        <v>Élaborer un document qui synthétise ces comparaisons et ces commentaires.</v>
      </c>
      <c r="M8" s="1504"/>
      <c r="N8" s="1504"/>
      <c r="O8" s="1504"/>
      <c r="P8" s="1504"/>
      <c r="Q8" s="1505"/>
      <c r="R8" s="1511" t="str">
        <f ca="1">IFERROR(INDEX(Programme!$K$7:$L$94,MATCH($K8&amp;".1",Programme!$K$7:$K$94,0),2),"")&amp;IFERROR(INDEX(Programme!$K$7:$L$94,MATCH($K8&amp;".2",Programme!$K$7:$K$94,0),2),"")&amp;IFERROR(INDEX(Programme!$K$7:$L$94,MATCH($K8&amp;".3",Programme!$K$7:$K$94,0),2),"")&amp;IFERROR(INDEX(Programme!$K$7:$L$94,MATCH($K8&amp;".4",Programme!$K$7:$K$94,0),2),"")&amp;IFERROR(INDEX(Programme!$K$7:$L$94,MATCH($K8&amp;".5",Programme!$K$7:$K$94,0),2),"")&amp;IFERROR(INDEX(Programme!$K$7:$L$94,MATCH($K8&amp;".6",Programme!$K$7:$K$94,0),2),"")</f>
        <v>Outils numériques de présentation. Charte graphique.</v>
      </c>
      <c r="S8" s="1504"/>
      <c r="T8" s="1504"/>
      <c r="U8" s="1504"/>
      <c r="V8" s="1504"/>
      <c r="W8" s="1504"/>
      <c r="X8" s="1504"/>
      <c r="Y8" s="1512"/>
    </row>
    <row r="9" spans="1:25" ht="32.25" customHeight="1" x14ac:dyDescent="0.25">
      <c r="A9" s="313"/>
      <c r="B9" s="315"/>
      <c r="C9" s="315"/>
      <c r="D9" s="315"/>
      <c r="E9" s="315"/>
      <c r="F9" s="315"/>
      <c r="G9" s="315"/>
      <c r="H9" s="315"/>
      <c r="I9" s="315"/>
      <c r="J9" s="315"/>
      <c r="K9" s="310" t="str">
        <f t="array" aca="1" ref="K9" ca="1">IFERROR(INDEX(Programme!$B$3:$G$46,MATCH($A$8,Programme!$B$3:$B$46,0),SMALL(IF(INDIRECT("Programme!D"&amp;MATCH($A$8,Programme!$B$1:$B$46,0)):INDIRECT("Programme!G"&amp;MATCH($A$8,Programme!$B$1:$B$46,0))&lt;&gt;"",COLUMN(Programme!$D$3:$G$3)-1),ROW()-7)),"")</f>
        <v>MSOST.1.5</v>
      </c>
      <c r="L9" s="1506" t="str">
        <f ca="1">IFERROR(INDEX(Programme!$I$7:$J$94,MATCH($K9,Programme!$I$7:$I$94,0),2),"")</f>
        <v>Décrire, en utilisant les outils et langages de descriptions adaptés, le fonctionnement, la structure et le comportement des objets.</v>
      </c>
      <c r="M9" s="1506"/>
      <c r="N9" s="1506"/>
      <c r="O9" s="1506"/>
      <c r="P9" s="1506"/>
      <c r="Q9" s="1507"/>
      <c r="R9" s="1513" t="str">
        <f ca="1">IFERROR(INDEX(Programme!$K$7:$L$94,MATCH($K9&amp;".1",Programme!$K$7:$K$94,0),2),"")&amp;IFERROR(INDEX(Programme!$K$7:$L$94,MATCH($K9&amp;".2",Programme!$K$7:$K$94,0),2),"")&amp;IFERROR(INDEX(Programme!$K$7:$L$94,MATCH($K9&amp;".3",Programme!$K$7:$K$94,0),2),"")&amp;IFERROR(INDEX(Programme!$K$7:$L$94,MATCH($K9&amp;".4",Programme!$K$7:$K$94,0),2),"")&amp;IFERROR(INDEX(Programme!$K$7:$L$94,MATCH($K9&amp;".5",Programme!$K$7:$K$94,0),2),"")&amp;IFERROR(INDEX(Programme!$K$7:$L$94,MATCH($K9&amp;".6",Programme!$K$7:$K$94,0),2),"")</f>
        <v>Outils de description d’un fonctionnement, d’une structure et d’un comportement.</v>
      </c>
      <c r="S9" s="1506"/>
      <c r="T9" s="1506"/>
      <c r="U9" s="1506"/>
      <c r="V9" s="1506"/>
      <c r="W9" s="1506"/>
      <c r="X9" s="1506"/>
      <c r="Y9" s="1514"/>
    </row>
    <row r="10" spans="1:25" ht="32.25" customHeight="1" x14ac:dyDescent="0.25">
      <c r="A10" s="311" t="str">
        <f t="array" aca="1" ref="A10" ca="1">IFERROR(INDEX(Problématiques_compétences!$F$2:$AK$2,SMALL(IF(INDIRECT("Problématiques_compétences!F"&amp;MATCH($A$1,Problématiques_compétences!$D$1:$D$118,0)):INDIRECT("Problématiques_compétences!AK"&amp;MATCH($A$1,Problématiques_compétences!$D$1:$D$118,0))="x",COLUMN(Problématiques_compétences!$F$1:$AK$1)-5,""),ROW()-6)),"")</f>
        <v>CT 7.2</v>
      </c>
      <c r="B10" s="1508" t="str">
        <f ca="1">IFERROR(INDEX(Programme!$B$4:$C$46,MATCH(A10,Programme!$B$4:$B$46,0),2),"")</f>
        <v xml:space="preserve">► Relier les évolutions technologiques aux inventions et innovations qui marquent des ruptures dans les solutions techniques. </v>
      </c>
      <c r="C10" s="1508"/>
      <c r="D10" s="1508"/>
      <c r="E10" s="1508"/>
      <c r="F10" s="1508"/>
      <c r="G10" s="1508"/>
      <c r="H10" s="1508"/>
      <c r="I10" s="1508"/>
      <c r="J10" s="1508"/>
      <c r="K10" s="306" t="str">
        <f t="array" aca="1" ref="K10" ca="1">IFERROR(INDEX(Programme!$B$3:$G$46,MATCH($A$10,Programme!$B$3:$B$46,0),SMALL(IF(INDIRECT("Programme!D"&amp;MATCH($A$10,Programme!$B$1:$B$46,0)):INDIRECT("Programme!G"&amp;MATCH($A$10,Programme!$B$1:$B$46,0))&lt;&gt;"",COLUMN(Programme!$D$3:$G$3)-1),ROW()-9)),"")</f>
        <v>OTSCIS.1.2</v>
      </c>
      <c r="L10" s="1504" t="str">
        <f ca="1">IFERROR(INDEX(Programme!$I$7:$J$94,MATCH($K10,Programme!$I$7:$I$94,0),2),"")</f>
        <v xml:space="preserve">Relier les évolutions technologiques aux inventions et innovations qui marquent des ruptures dans les solutions techniques. </v>
      </c>
      <c r="M10" s="1504"/>
      <c r="N10" s="1504"/>
      <c r="O10" s="1504"/>
      <c r="P10" s="1504"/>
      <c r="Q10" s="1505"/>
      <c r="R10" s="1511" t="str">
        <f ca="1">IFERROR(INDEX(Programme!$K$7:$L$94,MATCH($K10&amp;".1",Programme!$K$7:$K$94,0),2),"")&amp;IFERROR(INDEX(Programme!$K$7:$L$94,MATCH($K10&amp;".2",Programme!$K$7:$K$94,0),2),"")&amp;IFERROR(INDEX(Programme!$K$7:$L$94,MATCH($K10&amp;".3",Programme!$K$7:$K$94,0),2),"")&amp;IFERROR(INDEX(Programme!$K$7:$L$94,MATCH($K10&amp;".4",Programme!$K$7:$K$94,0),2),"")&amp;IFERROR(INDEX(Programme!$K$7:$L$94,MATCH($K10&amp;".5",Programme!$K$7:$K$94,0),2),"")&amp;IFERROR(INDEX(Programme!$K$7:$L$94,MATCH($K10&amp;".6",Programme!$K$7:$K$94,0),2),"")</f>
        <v/>
      </c>
      <c r="S10" s="1504"/>
      <c r="T10" s="1504"/>
      <c r="U10" s="1504"/>
      <c r="V10" s="1504"/>
      <c r="W10" s="1504"/>
      <c r="X10" s="1504"/>
      <c r="Y10" s="1512"/>
    </row>
    <row r="11" spans="1:25" ht="32.25" customHeight="1" thickBot="1" x14ac:dyDescent="0.3">
      <c r="A11" s="311"/>
      <c r="B11" s="1508"/>
      <c r="C11" s="1508"/>
      <c r="D11" s="1508"/>
      <c r="E11" s="1508"/>
      <c r="F11" s="1508"/>
      <c r="G11" s="1508"/>
      <c r="H11" s="1508"/>
      <c r="I11" s="1508"/>
      <c r="J11" s="1508"/>
      <c r="K11" s="306" t="str">
        <f t="array" aca="1" ref="K11" ca="1">IFERROR(INDEX(Programme!$B$3:$G$46,MATCH($A$10,Programme!$B$3:$B$46,0),SMALL(IF(INDIRECT("Programme!D"&amp;MATCH($A$10,Programme!$B$1:$B$46,0)):INDIRECT("Programme!G"&amp;MATCH($A$10,Programme!$B$1:$B$46,0))&lt;&gt;"",COLUMN(Programme!$D$3:$G$3)-1),ROW()-9)),"")</f>
        <v/>
      </c>
      <c r="L11" s="1504" t="str">
        <f ca="1">IFERROR(INDEX(Programme!$I$7:$J$94,MATCH($K11,Programme!$I$7:$I$94,0),2),"")</f>
        <v/>
      </c>
      <c r="M11" s="1504"/>
      <c r="N11" s="1509"/>
      <c r="O11" s="1509"/>
      <c r="P11" s="1509"/>
      <c r="Q11" s="1510"/>
      <c r="R11" s="1511" t="str">
        <f ca="1">IFERROR(INDEX(Programme!$K$7:$L$94,MATCH($K11&amp;".1",Programme!$K$7:$K$94,0),2),"")&amp;IFERROR(INDEX(Programme!$K$7:$L$94,MATCH($K11&amp;".2",Programme!$K$7:$K$94,0),2),"")&amp;IFERROR(INDEX(Programme!$K$7:$L$94,MATCH($K11&amp;".3",Programme!$K$7:$K$94,0),2),"")&amp;IFERROR(INDEX(Programme!$K$7:$L$94,MATCH($K11&amp;".4",Programme!$K$7:$K$94,0),2),"")&amp;IFERROR(INDEX(Programme!$K$7:$L$94,MATCH($K11&amp;".5",Programme!$K$7:$K$94,0),2),"")&amp;IFERROR(INDEX(Programme!$K$7:$L$94,MATCH($K11&amp;".6",Programme!$K$7:$K$94,0),2),"")</f>
        <v/>
      </c>
      <c r="S11" s="1504"/>
      <c r="T11" s="1504"/>
      <c r="U11" s="1504"/>
      <c r="V11" s="1504"/>
      <c r="W11" s="1504"/>
      <c r="X11" s="1504"/>
      <c r="Y11" s="1512"/>
    </row>
    <row r="12" spans="1:25" ht="16.5" customHeight="1" x14ac:dyDescent="0.25">
      <c r="A12" s="1187" t="s">
        <v>70</v>
      </c>
      <c r="B12" s="1188"/>
      <c r="C12" s="1188"/>
      <c r="D12" s="1188"/>
      <c r="E12" s="1188"/>
      <c r="F12" s="1188"/>
      <c r="G12" s="1188"/>
      <c r="H12" s="1188"/>
      <c r="I12" s="1188"/>
      <c r="J12" s="1188"/>
      <c r="K12" s="1189"/>
      <c r="L12" s="1190"/>
      <c r="M12" s="1191"/>
      <c r="N12" s="1192" t="s">
        <v>72</v>
      </c>
      <c r="O12" s="1193"/>
      <c r="P12" s="1193"/>
      <c r="Q12" s="1193"/>
      <c r="R12" s="1193"/>
      <c r="S12" s="1193"/>
      <c r="T12" s="1193"/>
      <c r="U12" s="1193"/>
      <c r="V12" s="1193"/>
      <c r="W12" s="1193"/>
      <c r="X12" s="1193"/>
      <c r="Y12" s="1194"/>
    </row>
    <row r="13" spans="1:25" ht="30.75" customHeight="1" x14ac:dyDescent="0.25">
      <c r="A13" s="1531" t="s">
        <v>757</v>
      </c>
      <c r="B13" s="1532"/>
      <c r="C13" s="1532"/>
      <c r="D13" s="1532"/>
      <c r="E13" s="1532"/>
      <c r="F13" s="1532"/>
      <c r="G13" s="1532"/>
      <c r="H13" s="1532"/>
      <c r="I13" s="1532"/>
      <c r="J13" s="1532"/>
      <c r="K13" s="1532"/>
      <c r="L13" s="1532"/>
      <c r="M13" s="1533"/>
      <c r="N13" s="1525" t="s">
        <v>1082</v>
      </c>
      <c r="O13" s="1526"/>
      <c r="P13" s="1526"/>
      <c r="Q13" s="1526"/>
      <c r="R13" s="1526"/>
      <c r="S13" s="1526"/>
      <c r="T13" s="1526"/>
      <c r="U13" s="1526"/>
      <c r="V13" s="1526"/>
      <c r="W13" s="1526"/>
      <c r="X13" s="1526"/>
      <c r="Y13" s="1527"/>
    </row>
    <row r="14" spans="1:25" ht="30.75" customHeight="1" x14ac:dyDescent="0.25">
      <c r="A14" s="1534"/>
      <c r="B14" s="1535"/>
      <c r="C14" s="1535"/>
      <c r="D14" s="1535"/>
      <c r="E14" s="1535"/>
      <c r="F14" s="1535"/>
      <c r="G14" s="1535"/>
      <c r="H14" s="1535"/>
      <c r="I14" s="1535"/>
      <c r="J14" s="1535"/>
      <c r="K14" s="1535"/>
      <c r="L14" s="1535"/>
      <c r="M14" s="1536"/>
      <c r="N14" s="1538"/>
      <c r="O14" s="1539"/>
      <c r="P14" s="1539"/>
      <c r="Q14" s="1539"/>
      <c r="R14" s="1539"/>
      <c r="S14" s="1539"/>
      <c r="T14" s="1539"/>
      <c r="U14" s="1539"/>
      <c r="V14" s="1539"/>
      <c r="W14" s="1539"/>
      <c r="X14" s="1539"/>
      <c r="Y14" s="1540"/>
    </row>
    <row r="15" spans="1:25" ht="16.5" customHeight="1" x14ac:dyDescent="0.25">
      <c r="A15" s="1195" t="s">
        <v>382</v>
      </c>
      <c r="B15" s="1196"/>
      <c r="C15" s="1197"/>
      <c r="D15" s="1197"/>
      <c r="E15" s="1197"/>
      <c r="F15" s="1197"/>
      <c r="G15" s="1197"/>
      <c r="H15" s="1197"/>
      <c r="I15" s="1197"/>
      <c r="J15" s="1197"/>
      <c r="K15" s="1198"/>
      <c r="L15" s="1199"/>
      <c r="M15" s="1200"/>
      <c r="N15" s="1201" t="s">
        <v>383</v>
      </c>
      <c r="O15" s="1202"/>
      <c r="P15" s="1202"/>
      <c r="Q15" s="1202"/>
      <c r="R15" s="1202"/>
      <c r="S15" s="1202"/>
      <c r="T15" s="1202"/>
      <c r="U15" s="1202"/>
      <c r="V15" s="1202"/>
      <c r="W15" s="1202"/>
      <c r="X15" s="1202"/>
      <c r="Y15" s="1203"/>
    </row>
    <row r="16" spans="1:25" ht="30" customHeight="1" x14ac:dyDescent="0.25">
      <c r="A16" s="1525" t="s">
        <v>758</v>
      </c>
      <c r="B16" s="1526"/>
      <c r="C16" s="1526"/>
      <c r="D16" s="1526"/>
      <c r="E16" s="1526"/>
      <c r="F16" s="1526"/>
      <c r="G16" s="1526"/>
      <c r="H16" s="1526"/>
      <c r="I16" s="1526"/>
      <c r="J16" s="1526"/>
      <c r="K16" s="1526"/>
      <c r="L16" s="1526"/>
      <c r="M16" s="1527"/>
      <c r="N16" s="1525" t="s">
        <v>1083</v>
      </c>
      <c r="O16" s="1526"/>
      <c r="P16" s="1526"/>
      <c r="Q16" s="1526"/>
      <c r="R16" s="1526"/>
      <c r="S16" s="1526"/>
      <c r="T16" s="1526"/>
      <c r="U16" s="1526"/>
      <c r="V16" s="1526"/>
      <c r="W16" s="1526"/>
      <c r="X16" s="1526"/>
      <c r="Y16" s="1527"/>
    </row>
    <row r="17" spans="1:25" ht="30" customHeight="1" thickBot="1" x14ac:dyDescent="0.3">
      <c r="A17" s="1528"/>
      <c r="B17" s="1529"/>
      <c r="C17" s="1529"/>
      <c r="D17" s="1529"/>
      <c r="E17" s="1529"/>
      <c r="F17" s="1529"/>
      <c r="G17" s="1529"/>
      <c r="H17" s="1529"/>
      <c r="I17" s="1529"/>
      <c r="J17" s="1529"/>
      <c r="K17" s="1529"/>
      <c r="L17" s="1529"/>
      <c r="M17" s="1530"/>
      <c r="N17" s="1528"/>
      <c r="O17" s="1529"/>
      <c r="P17" s="1529"/>
      <c r="Q17" s="1529"/>
      <c r="R17" s="1529"/>
      <c r="S17" s="1529"/>
      <c r="T17" s="1529"/>
      <c r="U17" s="1529"/>
      <c r="V17" s="1529"/>
      <c r="W17" s="1529"/>
      <c r="X17" s="1529"/>
      <c r="Y17" s="1530"/>
    </row>
    <row r="18" spans="1:25" ht="16.5" customHeight="1" x14ac:dyDescent="0.25">
      <c r="A18" s="1204" t="s">
        <v>73</v>
      </c>
      <c r="B18" s="1193"/>
      <c r="C18" s="1193"/>
      <c r="D18" s="1193"/>
      <c r="E18" s="1193"/>
      <c r="F18" s="1193" t="s">
        <v>759</v>
      </c>
      <c r="G18" s="1193" t="s">
        <v>663</v>
      </c>
      <c r="H18" s="1193"/>
      <c r="I18" s="1193"/>
      <c r="J18" s="1193"/>
      <c r="K18" s="1192"/>
      <c r="L18" s="1190"/>
      <c r="M18" s="1205"/>
      <c r="N18" s="1520" t="s">
        <v>388</v>
      </c>
      <c r="O18" s="1521"/>
      <c r="P18" s="1521"/>
      <c r="Q18" s="1521"/>
      <c r="R18" s="1543" t="s">
        <v>691</v>
      </c>
      <c r="S18" s="1543"/>
      <c r="T18" s="1543"/>
      <c r="U18" s="1543"/>
      <c r="V18" s="1543" t="s">
        <v>760</v>
      </c>
      <c r="W18" s="1543"/>
      <c r="X18" s="1543"/>
      <c r="Y18" s="1544"/>
    </row>
    <row r="19" spans="1:25" ht="51.75" customHeight="1" thickBot="1" x14ac:dyDescent="0.3">
      <c r="A19" s="1211" t="s">
        <v>473</v>
      </c>
      <c r="B19" s="1206"/>
      <c r="C19" s="1545" t="s">
        <v>761</v>
      </c>
      <c r="D19" s="1545"/>
      <c r="E19" s="1545"/>
      <c r="F19" s="1545"/>
      <c r="G19" s="1545"/>
      <c r="H19" s="1545"/>
      <c r="I19" s="1545"/>
      <c r="J19" s="1545"/>
      <c r="K19" s="1545"/>
      <c r="L19" s="1545"/>
      <c r="M19" s="1546"/>
      <c r="N19" s="1522"/>
      <c r="O19" s="1523"/>
      <c r="P19" s="1523"/>
      <c r="Q19" s="1523"/>
      <c r="R19" s="1545"/>
      <c r="S19" s="1545"/>
      <c r="T19" s="1545"/>
      <c r="U19" s="1545"/>
      <c r="V19" s="1545"/>
      <c r="W19" s="1545"/>
      <c r="X19" s="1545"/>
      <c r="Y19" s="1546"/>
    </row>
    <row r="20" spans="1:25" x14ac:dyDescent="0.25">
      <c r="A20" s="1207"/>
      <c r="B20" s="1202"/>
      <c r="C20" s="1202"/>
      <c r="D20" s="1202"/>
      <c r="E20" s="1202"/>
      <c r="F20" s="1202"/>
      <c r="G20" s="1202"/>
      <c r="H20" s="1198"/>
      <c r="I20" s="1198"/>
      <c r="J20" s="1198"/>
      <c r="K20" s="1208"/>
      <c r="L20" s="1208"/>
      <c r="M20" s="1208"/>
      <c r="N20" s="1208"/>
      <c r="O20" s="1209"/>
      <c r="P20" s="1209"/>
      <c r="Q20" s="1209"/>
      <c r="R20" s="1209"/>
      <c r="S20" s="1209"/>
      <c r="T20" s="1209"/>
      <c r="U20" s="1209"/>
      <c r="V20" s="1209"/>
      <c r="W20" s="1209"/>
      <c r="X20" s="1209"/>
      <c r="Y20" s="1209"/>
    </row>
    <row r="21" spans="1:25" ht="15.75" x14ac:dyDescent="0.25">
      <c r="A21" s="1537" t="s">
        <v>74</v>
      </c>
      <c r="B21" s="1537"/>
      <c r="C21" s="1537"/>
      <c r="D21" s="1537"/>
      <c r="E21" s="1537"/>
      <c r="F21" s="1537"/>
      <c r="G21" s="1537"/>
      <c r="H21" s="1537"/>
      <c r="I21" s="1537"/>
      <c r="J21" s="1537"/>
      <c r="K21" s="1537"/>
      <c r="L21" s="1537"/>
      <c r="M21" s="1537"/>
      <c r="N21" s="1537"/>
      <c r="O21" s="1537"/>
      <c r="P21" s="1537"/>
      <c r="Q21" s="1537"/>
      <c r="R21" s="1537"/>
      <c r="S21" s="1537"/>
      <c r="T21" s="1537"/>
      <c r="U21" s="1537"/>
      <c r="V21" s="1537"/>
      <c r="W21" s="1537"/>
      <c r="X21" s="1537"/>
      <c r="Y21" s="1537"/>
    </row>
    <row r="22" spans="1:25" x14ac:dyDescent="0.25">
      <c r="A22" s="1210"/>
      <c r="B22" s="1186"/>
      <c r="C22" s="1517" t="s">
        <v>75</v>
      </c>
      <c r="D22" s="1515"/>
      <c r="E22" s="1515"/>
      <c r="F22" s="1515"/>
      <c r="G22" s="1515"/>
      <c r="H22" s="1515"/>
      <c r="I22" s="1515"/>
      <c r="J22" s="1515"/>
      <c r="K22" s="1516"/>
      <c r="L22" s="1515" t="s">
        <v>76</v>
      </c>
      <c r="M22" s="1515"/>
      <c r="N22" s="1515"/>
      <c r="O22" s="1515"/>
      <c r="P22" s="1515"/>
      <c r="Q22" s="1515"/>
      <c r="R22" s="1516"/>
      <c r="S22" s="1517" t="s">
        <v>77</v>
      </c>
      <c r="T22" s="1515"/>
      <c r="U22" s="1515"/>
      <c r="V22" s="1515"/>
      <c r="W22" s="1515"/>
      <c r="X22" s="1515"/>
      <c r="Y22" s="1516"/>
    </row>
    <row r="23" spans="1:25" ht="33.75" customHeight="1" x14ac:dyDescent="0.25">
      <c r="A23" s="1497" t="s">
        <v>78</v>
      </c>
      <c r="B23" s="1524"/>
      <c r="C23" s="1492" t="s">
        <v>762</v>
      </c>
      <c r="D23" s="1493"/>
      <c r="E23" s="1493"/>
      <c r="F23" s="1493"/>
      <c r="G23" s="1493"/>
      <c r="H23" s="1493"/>
      <c r="I23" s="1493"/>
      <c r="J23" s="1493"/>
      <c r="K23" s="1494"/>
      <c r="L23" s="1493" t="s">
        <v>763</v>
      </c>
      <c r="M23" s="1493"/>
      <c r="N23" s="1493"/>
      <c r="O23" s="1493"/>
      <c r="P23" s="1493"/>
      <c r="Q23" s="1493"/>
      <c r="R23" s="1494"/>
      <c r="S23" s="1492" t="s">
        <v>764</v>
      </c>
      <c r="T23" s="1493"/>
      <c r="U23" s="1493"/>
      <c r="V23" s="1493"/>
      <c r="W23" s="1493"/>
      <c r="X23" s="1493"/>
      <c r="Y23" s="1494"/>
    </row>
    <row r="24" spans="1:25" ht="63.75" customHeight="1" x14ac:dyDescent="0.25">
      <c r="A24" s="1495" t="s">
        <v>79</v>
      </c>
      <c r="B24" s="1496"/>
      <c r="C24" s="1492" t="s">
        <v>765</v>
      </c>
      <c r="D24" s="1493"/>
      <c r="E24" s="1493"/>
      <c r="F24" s="1493"/>
      <c r="G24" s="1493"/>
      <c r="H24" s="1493"/>
      <c r="I24" s="1493"/>
      <c r="J24" s="1493"/>
      <c r="K24" s="1494"/>
      <c r="L24" s="1492" t="s">
        <v>766</v>
      </c>
      <c r="M24" s="1493"/>
      <c r="N24" s="1493"/>
      <c r="O24" s="1493"/>
      <c r="P24" s="1493"/>
      <c r="Q24" s="1493"/>
      <c r="R24" s="1494"/>
      <c r="S24" s="1492" t="s">
        <v>767</v>
      </c>
      <c r="T24" s="1493"/>
      <c r="U24" s="1493"/>
      <c r="V24" s="1493"/>
      <c r="W24" s="1493"/>
      <c r="X24" s="1493"/>
      <c r="Y24" s="1494"/>
    </row>
    <row r="25" spans="1:25" ht="45" customHeight="1" x14ac:dyDescent="0.25">
      <c r="A25" s="1497" t="s">
        <v>81</v>
      </c>
      <c r="B25" s="1498"/>
      <c r="C25" s="1492" t="s">
        <v>583</v>
      </c>
      <c r="D25" s="1493"/>
      <c r="E25" s="1493"/>
      <c r="F25" s="1493"/>
      <c r="G25" s="1493"/>
      <c r="H25" s="1493"/>
      <c r="I25" s="1493"/>
      <c r="J25" s="1493"/>
      <c r="K25" s="1494"/>
      <c r="L25" s="1492" t="s">
        <v>583</v>
      </c>
      <c r="M25" s="1493"/>
      <c r="N25" s="1493"/>
      <c r="O25" s="1493"/>
      <c r="P25" s="1493"/>
      <c r="Q25" s="1493"/>
      <c r="R25" s="1494"/>
      <c r="S25" s="1492" t="s">
        <v>583</v>
      </c>
      <c r="T25" s="1493"/>
      <c r="U25" s="1493"/>
      <c r="V25" s="1493"/>
      <c r="W25" s="1493"/>
      <c r="X25" s="1493"/>
      <c r="Y25" s="1494"/>
    </row>
    <row r="26" spans="1:25" ht="45" customHeight="1" x14ac:dyDescent="0.25">
      <c r="A26" s="1497" t="s">
        <v>80</v>
      </c>
      <c r="B26" s="1498"/>
      <c r="C26" s="1492" t="s">
        <v>768</v>
      </c>
      <c r="D26" s="1493"/>
      <c r="E26" s="1493"/>
      <c r="F26" s="1493"/>
      <c r="G26" s="1493"/>
      <c r="H26" s="1493"/>
      <c r="I26" s="1493"/>
      <c r="J26" s="1493"/>
      <c r="K26" s="1494"/>
      <c r="L26" s="1492" t="s">
        <v>769</v>
      </c>
      <c r="M26" s="1493"/>
      <c r="N26" s="1493"/>
      <c r="O26" s="1493"/>
      <c r="P26" s="1493"/>
      <c r="Q26" s="1493"/>
      <c r="R26" s="1494"/>
      <c r="S26" s="1492" t="s">
        <v>770</v>
      </c>
      <c r="T26" s="1493"/>
      <c r="U26" s="1493"/>
      <c r="V26" s="1493"/>
      <c r="W26" s="1493"/>
      <c r="X26" s="1493"/>
      <c r="Y26" s="1494"/>
    </row>
    <row r="27" spans="1:25" ht="45" customHeight="1" x14ac:dyDescent="0.25">
      <c r="A27" s="1495" t="s">
        <v>341</v>
      </c>
      <c r="B27" s="1496"/>
      <c r="C27" s="1492" t="s">
        <v>771</v>
      </c>
      <c r="D27" s="1493"/>
      <c r="E27" s="1493"/>
      <c r="F27" s="1493"/>
      <c r="G27" s="1493"/>
      <c r="H27" s="1493"/>
      <c r="I27" s="1493"/>
      <c r="J27" s="1493"/>
      <c r="K27" s="1494"/>
      <c r="L27" s="1492" t="s">
        <v>772</v>
      </c>
      <c r="M27" s="1493"/>
      <c r="N27" s="1493"/>
      <c r="O27" s="1493"/>
      <c r="P27" s="1493"/>
      <c r="Q27" s="1493"/>
      <c r="R27" s="1494"/>
      <c r="S27" s="1492"/>
      <c r="T27" s="1493"/>
      <c r="U27" s="1493"/>
      <c r="V27" s="1493"/>
      <c r="W27" s="1493"/>
      <c r="X27" s="1493"/>
      <c r="Y27" s="1494"/>
    </row>
    <row r="30" spans="1:25" x14ac:dyDescent="0.25">
      <c r="D30" s="4"/>
    </row>
    <row r="32" spans="1:25" x14ac:dyDescent="0.25">
      <c r="I32" s="12"/>
      <c r="J32" s="12"/>
      <c r="K32" s="12"/>
    </row>
    <row r="33" spans="9:11" ht="15.75" x14ac:dyDescent="0.25">
      <c r="I33" s="13"/>
      <c r="J33" s="14"/>
      <c r="K33" s="5"/>
    </row>
    <row r="34" spans="9:11" x14ac:dyDescent="0.25">
      <c r="I34" s="12"/>
      <c r="J34" s="5"/>
    </row>
    <row r="35" spans="9:11" x14ac:dyDescent="0.25">
      <c r="I35" s="12"/>
    </row>
  </sheetData>
  <mergeCells count="55">
    <mergeCell ref="A16:M17"/>
    <mergeCell ref="A13:M14"/>
    <mergeCell ref="N13:Y14"/>
    <mergeCell ref="N16:Y17"/>
    <mergeCell ref="A23:B23"/>
    <mergeCell ref="A21:Y21"/>
    <mergeCell ref="N18:Q19"/>
    <mergeCell ref="S23:Y23"/>
    <mergeCell ref="C23:K23"/>
    <mergeCell ref="L23:R23"/>
    <mergeCell ref="L22:R22"/>
    <mergeCell ref="C22:K22"/>
    <mergeCell ref="S22:Y22"/>
    <mergeCell ref="C19:M19"/>
    <mergeCell ref="V18:Y19"/>
    <mergeCell ref="R18:U19"/>
    <mergeCell ref="L5:Q5"/>
    <mergeCell ref="R5:Y5"/>
    <mergeCell ref="A1:A2"/>
    <mergeCell ref="B2:M2"/>
    <mergeCell ref="B4:J4"/>
    <mergeCell ref="L4:Q4"/>
    <mergeCell ref="R4:Y4"/>
    <mergeCell ref="B11:J11"/>
    <mergeCell ref="L11:Q11"/>
    <mergeCell ref="R11:Y11"/>
    <mergeCell ref="B6:J6"/>
    <mergeCell ref="L6:Q6"/>
    <mergeCell ref="R6:Y6"/>
    <mergeCell ref="L7:Q7"/>
    <mergeCell ref="R7:Y7"/>
    <mergeCell ref="B8:J8"/>
    <mergeCell ref="L8:Q8"/>
    <mergeCell ref="R8:Y8"/>
    <mergeCell ref="L9:Q9"/>
    <mergeCell ref="R9:Y9"/>
    <mergeCell ref="B10:J10"/>
    <mergeCell ref="L10:Q10"/>
    <mergeCell ref="R10:Y10"/>
    <mergeCell ref="C24:K24"/>
    <mergeCell ref="L24:R24"/>
    <mergeCell ref="S24:Y24"/>
    <mergeCell ref="A24:B24"/>
    <mergeCell ref="A25:B25"/>
    <mergeCell ref="S25:Y25"/>
    <mergeCell ref="C25:K25"/>
    <mergeCell ref="L25:R25"/>
    <mergeCell ref="A26:B26"/>
    <mergeCell ref="A27:B27"/>
    <mergeCell ref="L27:R27"/>
    <mergeCell ref="S26:Y26"/>
    <mergeCell ref="S27:Y27"/>
    <mergeCell ref="C27:K27"/>
    <mergeCell ref="C26:K26"/>
    <mergeCell ref="L26:R26"/>
  </mergeCell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Y35"/>
  <sheetViews>
    <sheetView topLeftCell="A10" zoomScale="85" zoomScaleNormal="85" workbookViewId="0">
      <selection activeCell="R18" sqref="R18:U18"/>
    </sheetView>
  </sheetViews>
  <sheetFormatPr baseColWidth="10" defaultRowHeight="15" x14ac:dyDescent="0.25"/>
  <cols>
    <col min="1" max="1" width="7.28515625" style="284" customWidth="1"/>
    <col min="2" max="10" width="6.5703125" style="284" customWidth="1"/>
    <col min="11" max="11" width="9.140625" style="284" customWidth="1"/>
    <col min="12" max="17" width="8.28515625" style="284" customWidth="1"/>
    <col min="18" max="25" width="8.5703125" style="284" customWidth="1"/>
    <col min="26" max="31" width="4.7109375" style="284" customWidth="1"/>
    <col min="32" max="16384" width="11.42578125" style="284"/>
  </cols>
  <sheetData>
    <row r="1" spans="1:25" ht="18" customHeight="1" x14ac:dyDescent="0.25">
      <c r="A1" s="1499" t="s">
        <v>518</v>
      </c>
      <c r="B1" s="291" t="s">
        <v>42</v>
      </c>
      <c r="C1" s="292"/>
      <c r="D1" s="292"/>
      <c r="E1" s="292"/>
      <c r="F1" s="292"/>
      <c r="G1" s="292"/>
      <c r="H1" s="292"/>
      <c r="I1" s="292"/>
      <c r="J1" s="292"/>
      <c r="K1" s="292"/>
      <c r="L1" s="292"/>
      <c r="M1" s="293"/>
      <c r="N1" s="299" t="s">
        <v>381</v>
      </c>
      <c r="O1" s="294"/>
      <c r="P1" s="294"/>
      <c r="Q1" s="294"/>
      <c r="R1" s="294"/>
      <c r="S1" s="294"/>
      <c r="T1" s="294"/>
      <c r="U1" s="294"/>
      <c r="V1" s="294"/>
      <c r="W1" s="294"/>
      <c r="X1" s="294"/>
      <c r="Y1" s="295"/>
    </row>
    <row r="2" spans="1:25" ht="20.25" customHeight="1" thickBot="1" x14ac:dyDescent="0.3">
      <c r="A2" s="1500"/>
      <c r="B2" s="1501" t="str">
        <f>INDEX(Problématiques_compétences!$A$3:$D$118,QUOTIENT(MATCH(A1,Problématiques_compétences!$D$3:$D$118,0),8)*8+2,1)</f>
        <v>4) Programmer un objet</v>
      </c>
      <c r="C2" s="1502"/>
      <c r="D2" s="1502"/>
      <c r="E2" s="1502"/>
      <c r="F2" s="1502"/>
      <c r="G2" s="1502"/>
      <c r="H2" s="1502"/>
      <c r="I2" s="1502"/>
      <c r="J2" s="1502"/>
      <c r="K2" s="1502"/>
      <c r="L2" s="1502"/>
      <c r="M2" s="1503"/>
      <c r="N2" s="296" t="str">
        <f>INDEX(Problématiques_compétences!$B$3:$D$118,MATCH(A1,Problématiques_compétences!$D$3:$D$118,0),1)</f>
        <v xml:space="preserve">Comment automatiser des tâches sur son smartphone? </v>
      </c>
      <c r="O2" s="297"/>
      <c r="P2" s="297"/>
      <c r="Q2" s="297"/>
      <c r="R2" s="297"/>
      <c r="S2" s="297"/>
      <c r="T2" s="297"/>
      <c r="U2" s="297"/>
      <c r="V2" s="297"/>
      <c r="W2" s="297"/>
      <c r="X2" s="297"/>
      <c r="Y2" s="298"/>
    </row>
    <row r="3" spans="1:25" ht="15.75" customHeight="1" x14ac:dyDescent="0.25">
      <c r="A3" s="291" t="s">
        <v>55</v>
      </c>
      <c r="B3" s="300"/>
      <c r="C3" s="300"/>
      <c r="D3" s="300"/>
      <c r="E3" s="301"/>
      <c r="F3" s="300"/>
      <c r="G3" s="300"/>
      <c r="H3" s="301"/>
      <c r="I3" s="300"/>
      <c r="J3" s="300"/>
      <c r="K3" s="302" t="s">
        <v>71</v>
      </c>
      <c r="L3" s="303"/>
      <c r="M3" s="303"/>
      <c r="N3" s="303"/>
      <c r="O3" s="300"/>
      <c r="P3" s="300"/>
      <c r="Q3" s="300"/>
      <c r="R3" s="304" t="s">
        <v>350</v>
      </c>
      <c r="S3" s="300"/>
      <c r="T3" s="300"/>
      <c r="U3" s="300"/>
      <c r="V3" s="300"/>
      <c r="W3" s="300"/>
      <c r="X3" s="300"/>
      <c r="Y3" s="305"/>
    </row>
    <row r="4" spans="1:25" ht="32.25" customHeight="1" x14ac:dyDescent="0.25">
      <c r="A4" s="311" t="str">
        <f t="array" aca="1" ref="A4" ca="1">IFERROR(INDEX(Problématiques_compétences!$F$2:$AK$2,SMALL(IF(INDIRECT("Problématiques_compétences!F"&amp;MATCH($A$1,Problématiques_compétences!$D$1:$D$118,0)):INDIRECT("Problématiques_compétences!AK"&amp;MATCH($A$1,Problématiques_compétences!$D$1:$D$118,0))="x",COLUMN(Problématiques_compétences!$F$1:$AK$1)-5,""),ROW()-3)),"")</f>
        <v>CT 4.1</v>
      </c>
      <c r="B4" s="1508" t="str">
        <f ca="1">INDEX(Programme!$B$4:$C$46,MATCH(A4,Programme!$B$4:$B$46,0),2)</f>
        <v>► Décrire, en utilisant les outils et langages de descriptions adaptés, la structure et le comportement des objets.</v>
      </c>
      <c r="C4" s="1508"/>
      <c r="D4" s="1508"/>
      <c r="E4" s="1508"/>
      <c r="F4" s="1508"/>
      <c r="G4" s="1508"/>
      <c r="H4" s="1508"/>
      <c r="I4" s="1508"/>
      <c r="J4" s="1508"/>
      <c r="K4" s="306" t="str">
        <f t="array" aca="1" ref="K4" ca="1">INDEX(Programme!$B$3:$G$46,MATCH($A$4,Programme!$B$3:$B$46,0),SMALL(IF(INDIRECT("Programme!D"&amp;MATCH($A$4,Programme!$B$1:$B$46,0)):INDIRECT("Programme!G"&amp;MATCH($A$4,Programme!$B$1:$B$46,0))&lt;&gt;"",COLUMN(Programme!$D$3:$G$3)-1),ROW()-3))</f>
        <v>OTSCIS.1.4</v>
      </c>
      <c r="L4" s="1504" t="str">
        <f ca="1">IFERROR(INDEX(Programme!$I$7:$J$94,MATCH($K4,Programme!$I$7:$I$94,0),2),"")</f>
        <v>Élaborer un document qui synthétise ces comparaisons et ces commentaires.</v>
      </c>
      <c r="M4" s="1504"/>
      <c r="N4" s="1504"/>
      <c r="O4" s="1504"/>
      <c r="P4" s="1504"/>
      <c r="Q4" s="1505"/>
      <c r="R4" s="1511" t="str">
        <f ca="1">IFERROR(INDEX(Programme!$K$7:$L$94,MATCH($K4&amp;".1",Programme!$K$7:$K$94,0),2),"")&amp;IFERROR(INDEX(Programme!$K$7:$L$94,MATCH($K4&amp;".2",Programme!$K$7:$K$94,0),2),"")&amp;IFERROR(INDEX(Programme!$K$7:$L$94,MATCH($K4&amp;".3",Programme!$K$7:$K$94,0),2),"")&amp;IFERROR(INDEX(Programme!$K$7:$L$94,MATCH($K4&amp;".4",Programme!$K$7:$K$94,0),2),"")&amp;IFERROR(INDEX(Programme!$K$7:$L$94,MATCH($K4&amp;".5",Programme!$K$7:$K$94,0),2),"")&amp;IFERROR(INDEX(Programme!$K$7:$L$94,MATCH($K4&amp;".6",Programme!$K$7:$K$94,0),2),"")</f>
        <v>Outils numériques de présentation. Charte graphique.</v>
      </c>
      <c r="S4" s="1504"/>
      <c r="T4" s="1504"/>
      <c r="U4" s="1504"/>
      <c r="V4" s="1504"/>
      <c r="W4" s="1504"/>
      <c r="X4" s="1504"/>
      <c r="Y4" s="1512"/>
    </row>
    <row r="5" spans="1:25" ht="32.25" customHeight="1" x14ac:dyDescent="0.25">
      <c r="A5" s="307"/>
      <c r="B5" s="308"/>
      <c r="C5" s="308"/>
      <c r="D5" s="308"/>
      <c r="E5" s="309"/>
      <c r="F5" s="309"/>
      <c r="G5" s="309"/>
      <c r="H5" s="309"/>
      <c r="I5" s="309"/>
      <c r="J5" s="309"/>
      <c r="K5" s="310" t="str">
        <f t="array" aca="1" ref="K5" ca="1">IFERROR(INDEX(Programme!$B$3:$G$46,MATCH($A$4,Programme!$B$3:$B$46,0),SMALL(IF(INDIRECT("Programme!D"&amp;MATCH($A$4,Programme!$B$1:$B$46,0)):INDIRECT("Programme!G"&amp;MATCH($A$4,Programme!$B$1:$B$46,0))&lt;&gt;"",COLUMN(Programme!$D$3:$G$3)-1),ROW()-3)),"")</f>
        <v>MSOST.1.5</v>
      </c>
      <c r="L5" s="1506" t="str">
        <f ca="1">IFERROR(INDEX(Programme!$I$7:$J$94,MATCH($K5,Programme!$I$7:$I$94,0),2),"")</f>
        <v>Décrire, en utilisant les outils et langages de descriptions adaptés, le fonctionnement, la structure et le comportement des objets.</v>
      </c>
      <c r="M5" s="1506"/>
      <c r="N5" s="1506"/>
      <c r="O5" s="1506"/>
      <c r="P5" s="1506"/>
      <c r="Q5" s="1507"/>
      <c r="R5" s="1513" t="str">
        <f ca="1">IFERROR(INDEX(Programme!$K$7:$L$94,MATCH($K5&amp;".1",Programme!$K$7:$K$94,0),2),"")&amp;IFERROR(INDEX(Programme!$K$7:$L$94,MATCH($K5&amp;".2",Programme!$K$7:$K$94,0),2),"")&amp;IFERROR(INDEX(Programme!$K$7:$L$94,MATCH($K5&amp;".3",Programme!$K$7:$K$94,0),2),"")&amp;IFERROR(INDEX(Programme!$K$7:$L$94,MATCH($K5&amp;".4",Programme!$K$7:$K$94,0),2),"")&amp;IFERROR(INDEX(Programme!$K$7:$L$94,MATCH($K5&amp;".5",Programme!$K$7:$K$94,0),2),"")&amp;IFERROR(INDEX(Programme!$K$7:$L$94,MATCH($K5&amp;".6",Programme!$K$7:$K$94,0),2),"")</f>
        <v>Outils de description d’un fonctionnement, d’une structure et d’un comportement.</v>
      </c>
      <c r="S5" s="1506"/>
      <c r="T5" s="1506"/>
      <c r="U5" s="1506"/>
      <c r="V5" s="1506"/>
      <c r="W5" s="1506"/>
      <c r="X5" s="1506"/>
      <c r="Y5" s="1514"/>
    </row>
    <row r="6" spans="1:25" ht="32.25" customHeight="1" x14ac:dyDescent="0.25">
      <c r="A6" s="311" t="str">
        <f t="array" aca="1" ref="A6" ca="1">IFERROR(INDEX(Problématiques_compétences!$F$2:$AK$2,SMALL(IF(INDIRECT("Problématiques_compétences!F"&amp;MATCH($A$1,Problématiques_compétences!$D$1:$D$118,0)):INDIRECT("Problématiques_compétences!AK"&amp;MATCH($A$1,Problématiques_compétences!$D$1:$D$118,0))="x",COLUMN(Problématiques_compétences!$F$1:$AK$1)-5,""),ROW()-4)),"")</f>
        <v>CT 5.5</v>
      </c>
      <c r="B6" s="1508" t="str">
        <f ca="1">IFERROR(INDEX(Programme!$B$4:$C$46,MATCH(A6,Programme!$B$4:$B$46,0),2),"")</f>
        <v>► Modifier ou paramétrer le fonctionnement d’un objet communicant.</v>
      </c>
      <c r="C6" s="1508"/>
      <c r="D6" s="1508"/>
      <c r="E6" s="1508"/>
      <c r="F6" s="1508"/>
      <c r="G6" s="1508"/>
      <c r="H6" s="1508"/>
      <c r="I6" s="1508"/>
      <c r="J6" s="1508"/>
      <c r="K6" s="306" t="str">
        <f t="array" aca="1" ref="K6" ca="1">IFERROR(INDEX(Programme!$B$3:$G$46,MATCH($A$6,Programme!$B$3:$B$46,0),SMALL(IF(INDIRECT("Programme!D"&amp;MATCH($A$6,Programme!$B$1:$B$46,0)):INDIRECT("Programme!G"&amp;MATCH($A$6,Programme!$B$1:$B$46,0))&lt;&gt;"",COLUMN(Programme!$D$3:$G$3)-1),ROW()-5)),"")</f>
        <v>IP.2.3</v>
      </c>
      <c r="L6" s="1504" t="str">
        <f ca="1">IFERROR(INDEX(Programme!$I$7:$J$94,MATCH($K6,Programme!$I$7:$I$94,0),2),"")</f>
        <v>Écrire un programme dans lequel des actions sont déclenchées par des événements extérieurs.</v>
      </c>
      <c r="M6" s="1504"/>
      <c r="N6" s="1504"/>
      <c r="O6" s="1504"/>
      <c r="P6" s="1504"/>
      <c r="Q6" s="1505"/>
      <c r="R6" s="1511" t="str">
        <f ca="1">IFERROR(INDEX(Programme!$K$7:$L$94,MATCH($K6&amp;".1",Programme!$K$7:$K$94,0),2),"")&amp;IFERROR(INDEX(Programme!$K$7:$L$94,MATCH($K6&amp;".2",Programme!$K$7:$K$94,0),2),"")&amp;IFERROR(INDEX(Programme!$K$7:$L$94,MATCH($K6&amp;".3",Programme!$K$7:$K$94,0),2),"")&amp;IFERROR(INDEX(Programme!$K$7:$L$94,MATCH($K6&amp;".4",Programme!$K$7:$K$94,0),2),"")&amp;IFERROR(INDEX(Programme!$K$7:$L$94,MATCH($K6&amp;".5",Programme!$K$7:$K$94,0),2),"")&amp;IFERROR(INDEX(Programme!$K$7:$L$94,MATCH($K6&amp;".6",Programme!$K$7:$K$94,0),2),"")</f>
        <v>Notions d’algorithme et de programme. Notion de variable informatique. Déclenchement d'une action par un événement, séquences d'instructions, boucles, instructions conditionnelles. Systèmes embarqués. Forme et transmission du signal. Capteur, actionneur, interface.</v>
      </c>
      <c r="S6" s="1504"/>
      <c r="T6" s="1504"/>
      <c r="U6" s="1504"/>
      <c r="V6" s="1504"/>
      <c r="W6" s="1504"/>
      <c r="X6" s="1504"/>
      <c r="Y6" s="1512"/>
    </row>
    <row r="7" spans="1:25" ht="32.25" customHeight="1" x14ac:dyDescent="0.25">
      <c r="A7" s="312"/>
      <c r="B7" s="314"/>
      <c r="C7" s="314"/>
      <c r="D7" s="314"/>
      <c r="E7" s="314"/>
      <c r="F7" s="314"/>
      <c r="G7" s="314"/>
      <c r="H7" s="314"/>
      <c r="I7" s="314"/>
      <c r="J7" s="314"/>
      <c r="K7" s="310" t="str">
        <f t="array" aca="1" ref="K7" ca="1">IFERROR(INDEX(Programme!$B$3:$G$46,MATCH($A$6,Programme!$B$3:$B$46,0),SMALL(IF(INDIRECT("Programme!D"&amp;MATCH($A$6,Programme!$B$1:$B$46,0)):INDIRECT("Programme!G"&amp;MATCH($A$6,Programme!$B$1:$B$46,0))&lt;&gt;"",COLUMN(Programme!$D$3:$G$3)-1),ROW()-5)),"")</f>
        <v/>
      </c>
      <c r="L7" s="1506" t="str">
        <f ca="1">IFERROR(INDEX(Programme!$I$7:$J$94,MATCH($K7,Programme!$I$7:$I$94,0),2),"")</f>
        <v/>
      </c>
      <c r="M7" s="1506"/>
      <c r="N7" s="1506"/>
      <c r="O7" s="1506"/>
      <c r="P7" s="1506"/>
      <c r="Q7" s="1507"/>
      <c r="R7" s="1513" t="str">
        <f ca="1">IFERROR(INDEX(Programme!$K$7:$L$94,MATCH($K7&amp;".1",Programme!$K$7:$K$94,0),2),"")&amp;IFERROR(INDEX(Programme!$K$7:$L$94,MATCH($K7&amp;".2",Programme!$K$7:$K$94,0),2),"")&amp;IFERROR(INDEX(Programme!$K$7:$L$94,MATCH($K7&amp;".3",Programme!$K$7:$K$94,0),2),"")&amp;IFERROR(INDEX(Programme!$K$7:$L$94,MATCH($K7&amp;".4",Programme!$K$7:$K$94,0),2),"")&amp;IFERROR(INDEX(Programme!$K$7:$L$94,MATCH($K7&amp;".5",Programme!$K$7:$K$94,0),2),"")&amp;IFERROR(INDEX(Programme!$K$7:$L$94,MATCH($K7&amp;".6",Programme!$K$7:$K$94,0),2),"")</f>
        <v/>
      </c>
      <c r="S7" s="1506"/>
      <c r="T7" s="1506"/>
      <c r="U7" s="1506"/>
      <c r="V7" s="1506"/>
      <c r="W7" s="1506"/>
      <c r="X7" s="1506"/>
      <c r="Y7" s="1514"/>
    </row>
    <row r="8" spans="1:25" ht="32.25" customHeight="1" x14ac:dyDescent="0.25">
      <c r="A8" s="311" t="str">
        <f t="array" aca="1" ref="A8" ca="1">IFERROR(INDEX(Problématiques_compétences!$F$2:$AK$2,SMALL(IF(INDIRECT("Problématiques_compétences!F"&amp;MATCH($A$1,Problématiques_compétences!$D$1:$D$118,0)):INDIRECT("Problématiques_compétences!AK"&amp;MATCH($A$1,Problématiques_compétences!$D$1:$D$118,0))="x",COLUMN(Problématiques_compétences!$F$1:$AK$1)-5,""),ROW()-5)),"")</f>
        <v>CT 6.1</v>
      </c>
      <c r="B8" s="1508" t="str">
        <f ca="1">IFERROR(INDEX(Programme!$B$4:$C$46,MATCH(A8,Programme!$B$4:$B$46,0),2),"")</f>
        <v>► Développer les bonnes pratiques de l’usage des objets communicants.</v>
      </c>
      <c r="C8" s="1508"/>
      <c r="D8" s="1508"/>
      <c r="E8" s="1508"/>
      <c r="F8" s="1508"/>
      <c r="G8" s="1508"/>
      <c r="H8" s="1508"/>
      <c r="I8" s="1508"/>
      <c r="J8" s="1508"/>
      <c r="K8" s="306" t="str">
        <f t="array" aca="1" ref="K8" ca="1">IFERROR(INDEX(Programme!$B$3:$G$46,MATCH($A$8,Programme!$B$3:$B$46,0),SMALL(IF(INDIRECT("Programme!D"&amp;MATCH($A$8,Programme!$B$1:$B$46,0)):INDIRECT("Programme!G"&amp;MATCH($A$8,Programme!$B$1:$B$46,0))&lt;&gt;"",COLUMN(Programme!$D$3:$G$3)-1),ROW()-7)),"")</f>
        <v>OTSCIS.1.3</v>
      </c>
      <c r="L8" s="1504" t="str">
        <f ca="1">IFERROR(INDEX(Programme!$I$7:$J$94,MATCH($K8,Programme!$I$7:$I$94,0),2),"")</f>
        <v>Comparer et commenter les évolutions des objets en articulant différents points de vue : fonctionnel, structurel, environnemental, technique, scientifique, social, historique, économique.</v>
      </c>
      <c r="M8" s="1504"/>
      <c r="N8" s="1504"/>
      <c r="O8" s="1504"/>
      <c r="P8" s="1504"/>
      <c r="Q8" s="1505"/>
      <c r="R8" s="1511" t="str">
        <f ca="1">IFERROR(INDEX(Programme!$K$7:$L$94,MATCH($K8&amp;".1",Programme!$K$7:$K$94,0),2),"")&amp;IFERROR(INDEX(Programme!$K$7:$L$94,MATCH($K8&amp;".2",Programme!$K$7:$K$94,0),2),"")&amp;IFERROR(INDEX(Programme!$K$7:$L$94,MATCH($K8&amp;".3",Programme!$K$7:$K$94,0),2),"")&amp;IFERROR(INDEX(Programme!$K$7:$L$94,MATCH($K8&amp;".4",Programme!$K$7:$K$94,0),2),"")&amp;IFERROR(INDEX(Programme!$K$7:$L$94,MATCH($K8&amp;".5",Programme!$K$7:$K$94,0),2),"")&amp;IFERROR(INDEX(Programme!$K$7:$L$94,MATCH($K8&amp;".6",Programme!$K$7:$K$94,0),2),"")</f>
        <v/>
      </c>
      <c r="S8" s="1504"/>
      <c r="T8" s="1504"/>
      <c r="U8" s="1504"/>
      <c r="V8" s="1504"/>
      <c r="W8" s="1504"/>
      <c r="X8" s="1504"/>
      <c r="Y8" s="1512"/>
    </row>
    <row r="9" spans="1:25" ht="32.25" customHeight="1" x14ac:dyDescent="0.25">
      <c r="A9" s="313"/>
      <c r="B9" s="315"/>
      <c r="C9" s="315"/>
      <c r="D9" s="315"/>
      <c r="E9" s="315"/>
      <c r="F9" s="315"/>
      <c r="G9" s="315"/>
      <c r="H9" s="315"/>
      <c r="I9" s="315"/>
      <c r="J9" s="315"/>
      <c r="K9" s="310" t="str">
        <f t="array" aca="1" ref="K9" ca="1">IFERROR(INDEX(Programme!$B$3:$G$46,MATCH($A$8,Programme!$B$3:$B$46,0),SMALL(IF(INDIRECT("Programme!D"&amp;MATCH($A$8,Programme!$B$1:$B$46,0)):INDIRECT("Programme!G"&amp;MATCH($A$8,Programme!$B$1:$B$46,0))&lt;&gt;"",COLUMN(Programme!$D$3:$G$3)-1),ROW()-7)),"")</f>
        <v/>
      </c>
      <c r="L9" s="1506" t="str">
        <f ca="1">IFERROR(INDEX(Programme!$I$7:$J$94,MATCH($K9,Programme!$I$7:$I$94,0),2),"")</f>
        <v/>
      </c>
      <c r="M9" s="1506"/>
      <c r="N9" s="1506"/>
      <c r="O9" s="1506"/>
      <c r="P9" s="1506"/>
      <c r="Q9" s="1507"/>
      <c r="R9" s="1513" t="str">
        <f ca="1">IFERROR(INDEX(Programme!$K$7:$L$94,MATCH($K9&amp;".1",Programme!$K$7:$K$94,0),2),"")&amp;IFERROR(INDEX(Programme!$K$7:$L$94,MATCH($K9&amp;".2",Programme!$K$7:$K$94,0),2),"")&amp;IFERROR(INDEX(Programme!$K$7:$L$94,MATCH($K9&amp;".3",Programme!$K$7:$K$94,0),2),"")&amp;IFERROR(INDEX(Programme!$K$7:$L$94,MATCH($K9&amp;".4",Programme!$K$7:$K$94,0),2),"")&amp;IFERROR(INDEX(Programme!$K$7:$L$94,MATCH($K9&amp;".5",Programme!$K$7:$K$94,0),2),"")&amp;IFERROR(INDEX(Programme!$K$7:$L$94,MATCH($K9&amp;".6",Programme!$K$7:$K$94,0),2),"")</f>
        <v/>
      </c>
      <c r="S9" s="1506"/>
      <c r="T9" s="1506"/>
      <c r="U9" s="1506"/>
      <c r="V9" s="1506"/>
      <c r="W9" s="1506"/>
      <c r="X9" s="1506"/>
      <c r="Y9" s="1514"/>
    </row>
    <row r="10" spans="1:25" ht="32.25" customHeight="1" x14ac:dyDescent="0.25">
      <c r="A10" s="311" t="str">
        <f t="array" aca="1" ref="A10" ca="1">IFERROR(INDEX(Problématiques_compétences!$F$2:$AK$2,SMALL(IF(INDIRECT("Problématiques_compétences!F"&amp;MATCH($A$1,Problématiques_compétences!$D$1:$D$118,0)):INDIRECT("Problématiques_compétences!AK"&amp;MATCH($A$1,Problématiques_compétences!$D$1:$D$118,0))="x",COLUMN(Problématiques_compétences!$F$1:$AK$1)-5,""),ROW()-6)),"")</f>
        <v>CT 7.1</v>
      </c>
      <c r="B10" s="1508" t="str">
        <f ca="1">IFERROR(INDEX(Programme!$B$4:$C$46,MATCH(A10,Programme!$B$4:$B$46,0),2),"")</f>
        <v>► Regrouper des objets en familles et lignées.</v>
      </c>
      <c r="C10" s="1508"/>
      <c r="D10" s="1508"/>
      <c r="E10" s="1508"/>
      <c r="F10" s="1508"/>
      <c r="G10" s="1508"/>
      <c r="H10" s="1508"/>
      <c r="I10" s="1508"/>
      <c r="J10" s="1508"/>
      <c r="K10" s="306" t="str">
        <f t="array" aca="1" ref="K10" ca="1">IFERROR(INDEX(Programme!$B$3:$G$46,MATCH($A$10,Programme!$B$3:$B$46,0),SMALL(IF(INDIRECT("Programme!D"&amp;MATCH($A$10,Programme!$B$1:$B$46,0)):INDIRECT("Programme!G"&amp;MATCH($A$10,Programme!$B$1:$B$46,0))&lt;&gt;"",COLUMN(Programme!$D$3:$G$3)-1),ROW()-9)),"")</f>
        <v>OTSCIS.1.1</v>
      </c>
      <c r="L10" s="1504" t="str">
        <f ca="1">IFERROR(INDEX(Programme!$I$7:$J$94,MATCH($K10,Programme!$I$7:$I$94,0),2),"")</f>
        <v>Regrouper des objets en familles et lignées.</v>
      </c>
      <c r="M10" s="1504"/>
      <c r="N10" s="1504"/>
      <c r="O10" s="1504"/>
      <c r="P10" s="1504"/>
      <c r="Q10" s="1505"/>
      <c r="R10" s="1511" t="str">
        <f ca="1">IFERROR(INDEX(Programme!$K$7:$L$94,MATCH($K10&amp;".1",Programme!$K$7:$K$94,0),2),"")&amp;IFERROR(INDEX(Programme!$K$7:$L$94,MATCH($K10&amp;".2",Programme!$K$7:$K$94,0),2),"")&amp;IFERROR(INDEX(Programme!$K$7:$L$94,MATCH($K10&amp;".3",Programme!$K$7:$K$94,0),2),"")&amp;IFERROR(INDEX(Programme!$K$7:$L$94,MATCH($K10&amp;".4",Programme!$K$7:$K$94,0),2),"")&amp;IFERROR(INDEX(Programme!$K$7:$L$94,MATCH($K10&amp;".5",Programme!$K$7:$K$94,0),2),"")&amp;IFERROR(INDEX(Programme!$K$7:$L$94,MATCH($K10&amp;".6",Programme!$K$7:$K$94,0),2),"")</f>
        <v>L’évolution des objets. Impacts sociétaux et environnementaux dus aux objets. Cycle de vie. Les règles d’un usage raisonné des objets communicants respectant la propriété intellectuelle et l’intégrité d’autrui.</v>
      </c>
      <c r="S10" s="1504"/>
      <c r="T10" s="1504"/>
      <c r="U10" s="1504"/>
      <c r="V10" s="1504"/>
      <c r="W10" s="1504"/>
      <c r="X10" s="1504"/>
      <c r="Y10" s="1512"/>
    </row>
    <row r="11" spans="1:25" ht="32.25" customHeight="1" thickBot="1" x14ac:dyDescent="0.3">
      <c r="A11" s="311"/>
      <c r="B11" s="1508"/>
      <c r="C11" s="1508"/>
      <c r="D11" s="1508"/>
      <c r="E11" s="1508"/>
      <c r="F11" s="1508"/>
      <c r="G11" s="1508"/>
      <c r="H11" s="1508"/>
      <c r="I11" s="1508"/>
      <c r="J11" s="1508"/>
      <c r="K11" s="306" t="str">
        <f t="array" aca="1" ref="K11" ca="1">IFERROR(INDEX(Programme!$B$3:$G$46,MATCH($A$10,Programme!$B$3:$B$46,0),SMALL(IF(INDIRECT("Programme!D"&amp;MATCH($A$10,Programme!$B$1:$B$46,0)):INDIRECT("Programme!G"&amp;MATCH($A$10,Programme!$B$1:$B$46,0))&lt;&gt;"",COLUMN(Programme!$D$3:$G$3)-1),ROW()-9)),"")</f>
        <v/>
      </c>
      <c r="L11" s="1504" t="str">
        <f ca="1">IFERROR(INDEX(Programme!$I$7:$J$94,MATCH($K11,Programme!$I$7:$I$94,0),2),"")</f>
        <v/>
      </c>
      <c r="M11" s="1504"/>
      <c r="N11" s="1509"/>
      <c r="O11" s="1509"/>
      <c r="P11" s="1509"/>
      <c r="Q11" s="1510"/>
      <c r="R11" s="1511" t="str">
        <f ca="1">IFERROR(INDEX(Programme!$K$7:$L$94,MATCH($K11&amp;".1",Programme!$K$7:$K$94,0),2),"")&amp;IFERROR(INDEX(Programme!$K$7:$L$94,MATCH($K11&amp;".2",Programme!$K$7:$K$94,0),2),"")&amp;IFERROR(INDEX(Programme!$K$7:$L$94,MATCH($K11&amp;".3",Programme!$K$7:$K$94,0),2),"")&amp;IFERROR(INDEX(Programme!$K$7:$L$94,MATCH($K11&amp;".4",Programme!$K$7:$K$94,0),2),"")&amp;IFERROR(INDEX(Programme!$K$7:$L$94,MATCH($K11&amp;".5",Programme!$K$7:$K$94,0),2),"")&amp;IFERROR(INDEX(Programme!$K$7:$L$94,MATCH($K11&amp;".6",Programme!$K$7:$K$94,0),2),"")</f>
        <v/>
      </c>
      <c r="S11" s="1504"/>
      <c r="T11" s="1504"/>
      <c r="U11" s="1504"/>
      <c r="V11" s="1504"/>
      <c r="W11" s="1504"/>
      <c r="X11" s="1504"/>
      <c r="Y11" s="1512"/>
    </row>
    <row r="12" spans="1:25" ht="16.5" customHeight="1" x14ac:dyDescent="0.25">
      <c r="A12" s="1213" t="s">
        <v>70</v>
      </c>
      <c r="B12" s="1214"/>
      <c r="C12" s="1214"/>
      <c r="D12" s="1214"/>
      <c r="E12" s="1214"/>
      <c r="F12" s="1214"/>
      <c r="G12" s="1214"/>
      <c r="H12" s="1214"/>
      <c r="I12" s="1214"/>
      <c r="J12" s="1214"/>
      <c r="K12" s="1215"/>
      <c r="L12" s="1216"/>
      <c r="M12" s="1217"/>
      <c r="N12" s="1218" t="s">
        <v>72</v>
      </c>
      <c r="O12" s="1219"/>
      <c r="P12" s="1219"/>
      <c r="Q12" s="1219"/>
      <c r="R12" s="1219"/>
      <c r="S12" s="1219"/>
      <c r="T12" s="1219"/>
      <c r="U12" s="1219"/>
      <c r="V12" s="1219"/>
      <c r="W12" s="1219"/>
      <c r="X12" s="1219"/>
      <c r="Y12" s="1220"/>
    </row>
    <row r="13" spans="1:25" ht="30.75" customHeight="1" x14ac:dyDescent="0.25">
      <c r="A13" s="1531" t="s">
        <v>773</v>
      </c>
      <c r="B13" s="1532"/>
      <c r="C13" s="1532"/>
      <c r="D13" s="1532"/>
      <c r="E13" s="1532"/>
      <c r="F13" s="1532"/>
      <c r="G13" s="1532"/>
      <c r="H13" s="1532"/>
      <c r="I13" s="1532"/>
      <c r="J13" s="1532"/>
      <c r="K13" s="1532"/>
      <c r="L13" s="1532"/>
      <c r="M13" s="1533"/>
      <c r="N13" s="1525" t="s">
        <v>774</v>
      </c>
      <c r="O13" s="1526"/>
      <c r="P13" s="1526"/>
      <c r="Q13" s="1526"/>
      <c r="R13" s="1526"/>
      <c r="S13" s="1526"/>
      <c r="T13" s="1526"/>
      <c r="U13" s="1526"/>
      <c r="V13" s="1526"/>
      <c r="W13" s="1526"/>
      <c r="X13" s="1526"/>
      <c r="Y13" s="1527"/>
    </row>
    <row r="14" spans="1:25" ht="30.75" customHeight="1" x14ac:dyDescent="0.25">
      <c r="A14" s="1534"/>
      <c r="B14" s="1535"/>
      <c r="C14" s="1535"/>
      <c r="D14" s="1535"/>
      <c r="E14" s="1535"/>
      <c r="F14" s="1535"/>
      <c r="G14" s="1535"/>
      <c r="H14" s="1535"/>
      <c r="I14" s="1535"/>
      <c r="J14" s="1535"/>
      <c r="K14" s="1535"/>
      <c r="L14" s="1535"/>
      <c r="M14" s="1536"/>
      <c r="N14" s="1538"/>
      <c r="O14" s="1539"/>
      <c r="P14" s="1539"/>
      <c r="Q14" s="1539"/>
      <c r="R14" s="1539"/>
      <c r="S14" s="1539"/>
      <c r="T14" s="1539"/>
      <c r="U14" s="1539"/>
      <c r="V14" s="1539"/>
      <c r="W14" s="1539"/>
      <c r="X14" s="1539"/>
      <c r="Y14" s="1540"/>
    </row>
    <row r="15" spans="1:25" ht="16.5" customHeight="1" x14ac:dyDescent="0.25">
      <c r="A15" s="1221" t="s">
        <v>382</v>
      </c>
      <c r="B15" s="1222"/>
      <c r="C15" s="1223"/>
      <c r="D15" s="1223"/>
      <c r="E15" s="1223"/>
      <c r="F15" s="1223"/>
      <c r="G15" s="1223"/>
      <c r="H15" s="1223"/>
      <c r="I15" s="1223"/>
      <c r="J15" s="1223"/>
      <c r="K15" s="1224"/>
      <c r="L15" s="1225"/>
      <c r="M15" s="1226"/>
      <c r="N15" s="1227" t="s">
        <v>383</v>
      </c>
      <c r="O15" s="1228"/>
      <c r="P15" s="1228"/>
      <c r="Q15" s="1228"/>
      <c r="R15" s="1228"/>
      <c r="S15" s="1228"/>
      <c r="T15" s="1228"/>
      <c r="U15" s="1228"/>
      <c r="V15" s="1228"/>
      <c r="W15" s="1228"/>
      <c r="X15" s="1228"/>
      <c r="Y15" s="1229"/>
    </row>
    <row r="16" spans="1:25" ht="30" customHeight="1" x14ac:dyDescent="0.25">
      <c r="A16" s="1525" t="s">
        <v>775</v>
      </c>
      <c r="B16" s="1526"/>
      <c r="C16" s="1526"/>
      <c r="D16" s="1526"/>
      <c r="E16" s="1526"/>
      <c r="F16" s="1526"/>
      <c r="G16" s="1526"/>
      <c r="H16" s="1526"/>
      <c r="I16" s="1526"/>
      <c r="J16" s="1526"/>
      <c r="K16" s="1526"/>
      <c r="L16" s="1526"/>
      <c r="M16" s="1527"/>
      <c r="N16" s="1525" t="s">
        <v>776</v>
      </c>
      <c r="O16" s="1526"/>
      <c r="P16" s="1526"/>
      <c r="Q16" s="1526"/>
      <c r="R16" s="1526"/>
      <c r="S16" s="1526"/>
      <c r="T16" s="1526"/>
      <c r="U16" s="1526"/>
      <c r="V16" s="1526"/>
      <c r="W16" s="1526"/>
      <c r="X16" s="1526"/>
      <c r="Y16" s="1527"/>
    </row>
    <row r="17" spans="1:25" ht="30" customHeight="1" thickBot="1" x14ac:dyDescent="0.3">
      <c r="A17" s="1528"/>
      <c r="B17" s="1529"/>
      <c r="C17" s="1529"/>
      <c r="D17" s="1529"/>
      <c r="E17" s="1529"/>
      <c r="F17" s="1529"/>
      <c r="G17" s="1529"/>
      <c r="H17" s="1529"/>
      <c r="I17" s="1529"/>
      <c r="J17" s="1529"/>
      <c r="K17" s="1529"/>
      <c r="L17" s="1529"/>
      <c r="M17" s="1530"/>
      <c r="N17" s="1528"/>
      <c r="O17" s="1529"/>
      <c r="P17" s="1529"/>
      <c r="Q17" s="1529"/>
      <c r="R17" s="1529"/>
      <c r="S17" s="1529"/>
      <c r="T17" s="1529"/>
      <c r="U17" s="1529"/>
      <c r="V17" s="1529"/>
      <c r="W17" s="1529"/>
      <c r="X17" s="1529"/>
      <c r="Y17" s="1530"/>
    </row>
    <row r="18" spans="1:25" ht="16.5" customHeight="1" x14ac:dyDescent="0.25">
      <c r="A18" s="1230" t="s">
        <v>73</v>
      </c>
      <c r="B18" s="1219"/>
      <c r="C18" s="1219"/>
      <c r="D18" s="1219"/>
      <c r="E18" s="1219"/>
      <c r="F18" s="1219"/>
      <c r="G18" s="1219"/>
      <c r="H18" s="1219"/>
      <c r="I18" s="1219"/>
      <c r="J18" s="1219"/>
      <c r="K18" s="1218"/>
      <c r="L18" s="1216"/>
      <c r="M18" s="1231"/>
      <c r="N18" s="1520" t="s">
        <v>388</v>
      </c>
      <c r="O18" s="1521"/>
      <c r="P18" s="1521"/>
      <c r="Q18" s="1521"/>
      <c r="R18" s="1541" t="s">
        <v>777</v>
      </c>
      <c r="S18" s="1541"/>
      <c r="T18" s="1541"/>
      <c r="U18" s="1541"/>
      <c r="V18" s="1541"/>
      <c r="W18" s="1541"/>
      <c r="X18" s="1541"/>
      <c r="Y18" s="1542"/>
    </row>
    <row r="19" spans="1:25" ht="15.75" thickBot="1" x14ac:dyDescent="0.3">
      <c r="A19" s="1240" t="s">
        <v>473</v>
      </c>
      <c r="B19" s="1232"/>
      <c r="C19" s="1232"/>
      <c r="D19" s="1232"/>
      <c r="E19" s="1232"/>
      <c r="F19" s="1232"/>
      <c r="G19" s="1232"/>
      <c r="H19" s="1233"/>
      <c r="I19" s="1233"/>
      <c r="J19" s="1233"/>
      <c r="K19" s="1234"/>
      <c r="L19" s="1234"/>
      <c r="M19" s="1235"/>
      <c r="N19" s="1522"/>
      <c r="O19" s="1523"/>
      <c r="P19" s="1523"/>
      <c r="Q19" s="1523"/>
      <c r="R19" s="1529"/>
      <c r="S19" s="1529"/>
      <c r="T19" s="1529"/>
      <c r="U19" s="1529"/>
      <c r="V19" s="1518"/>
      <c r="W19" s="1518"/>
      <c r="X19" s="1518"/>
      <c r="Y19" s="1519"/>
    </row>
    <row r="20" spans="1:25" x14ac:dyDescent="0.25">
      <c r="A20" s="1236"/>
      <c r="B20" s="1228"/>
      <c r="C20" s="1228"/>
      <c r="D20" s="1228"/>
      <c r="E20" s="1228"/>
      <c r="F20" s="1228"/>
      <c r="G20" s="1228"/>
      <c r="H20" s="1224"/>
      <c r="I20" s="1224"/>
      <c r="J20" s="1224"/>
      <c r="K20" s="1237"/>
      <c r="L20" s="1237"/>
      <c r="M20" s="1237"/>
      <c r="N20" s="1237"/>
      <c r="O20" s="1238"/>
      <c r="P20" s="1238"/>
      <c r="Q20" s="1238"/>
      <c r="R20" s="1238"/>
      <c r="S20" s="1238"/>
      <c r="T20" s="1238"/>
      <c r="U20" s="1238"/>
      <c r="V20" s="1238"/>
      <c r="W20" s="1238"/>
      <c r="X20" s="1238"/>
      <c r="Y20" s="1238"/>
    </row>
    <row r="21" spans="1:25" ht="15.75" x14ac:dyDescent="0.25">
      <c r="A21" s="1537" t="s">
        <v>74</v>
      </c>
      <c r="B21" s="1537"/>
      <c r="C21" s="1537"/>
      <c r="D21" s="1537"/>
      <c r="E21" s="1537"/>
      <c r="F21" s="1537"/>
      <c r="G21" s="1537"/>
      <c r="H21" s="1537"/>
      <c r="I21" s="1537"/>
      <c r="J21" s="1537"/>
      <c r="K21" s="1537"/>
      <c r="L21" s="1537"/>
      <c r="M21" s="1537"/>
      <c r="N21" s="1537"/>
      <c r="O21" s="1537"/>
      <c r="P21" s="1537"/>
      <c r="Q21" s="1537"/>
      <c r="R21" s="1537"/>
      <c r="S21" s="1537"/>
      <c r="T21" s="1537"/>
      <c r="U21" s="1537"/>
      <c r="V21" s="1537"/>
      <c r="W21" s="1537"/>
      <c r="X21" s="1537"/>
      <c r="Y21" s="1537"/>
    </row>
    <row r="22" spans="1:25" x14ac:dyDescent="0.25">
      <c r="A22" s="1239"/>
      <c r="B22" s="1212"/>
      <c r="C22" s="1517" t="s">
        <v>75</v>
      </c>
      <c r="D22" s="1515"/>
      <c r="E22" s="1515"/>
      <c r="F22" s="1515"/>
      <c r="G22" s="1515"/>
      <c r="H22" s="1515"/>
      <c r="I22" s="1515"/>
      <c r="J22" s="1515"/>
      <c r="K22" s="1516"/>
      <c r="L22" s="1515" t="s">
        <v>76</v>
      </c>
      <c r="M22" s="1515"/>
      <c r="N22" s="1515"/>
      <c r="O22" s="1515"/>
      <c r="P22" s="1515"/>
      <c r="Q22" s="1515"/>
      <c r="R22" s="1516"/>
      <c r="S22" s="1517" t="s">
        <v>77</v>
      </c>
      <c r="T22" s="1515"/>
      <c r="U22" s="1515"/>
      <c r="V22" s="1515"/>
      <c r="W22" s="1515"/>
      <c r="X22" s="1515"/>
      <c r="Y22" s="1516"/>
    </row>
    <row r="23" spans="1:25" ht="33.75" customHeight="1" x14ac:dyDescent="0.25">
      <c r="A23" s="1497" t="s">
        <v>78</v>
      </c>
      <c r="B23" s="1524"/>
      <c r="C23" s="1492" t="s">
        <v>778</v>
      </c>
      <c r="D23" s="1493"/>
      <c r="E23" s="1493"/>
      <c r="F23" s="1493"/>
      <c r="G23" s="1493"/>
      <c r="H23" s="1493"/>
      <c r="I23" s="1493"/>
      <c r="J23" s="1493"/>
      <c r="K23" s="1494"/>
      <c r="L23" s="1493" t="s">
        <v>1084</v>
      </c>
      <c r="M23" s="1493"/>
      <c r="N23" s="1493"/>
      <c r="O23" s="1493"/>
      <c r="P23" s="1493"/>
      <c r="Q23" s="1493"/>
      <c r="R23" s="1494"/>
      <c r="S23" s="1492" t="s">
        <v>779</v>
      </c>
      <c r="T23" s="1493"/>
      <c r="U23" s="1493"/>
      <c r="V23" s="1493"/>
      <c r="W23" s="1493"/>
      <c r="X23" s="1493"/>
      <c r="Y23" s="1494"/>
    </row>
    <row r="24" spans="1:25" ht="45" customHeight="1" x14ac:dyDescent="0.25">
      <c r="A24" s="1495" t="s">
        <v>79</v>
      </c>
      <c r="B24" s="1496"/>
      <c r="C24" s="1492" t="s">
        <v>780</v>
      </c>
      <c r="D24" s="1493"/>
      <c r="E24" s="1493"/>
      <c r="F24" s="1493"/>
      <c r="G24" s="1493"/>
      <c r="H24" s="1493"/>
      <c r="I24" s="1493"/>
      <c r="J24" s="1493"/>
      <c r="K24" s="1494"/>
      <c r="L24" s="1492" t="s">
        <v>1085</v>
      </c>
      <c r="M24" s="1493"/>
      <c r="N24" s="1493"/>
      <c r="O24" s="1493"/>
      <c r="P24" s="1493"/>
      <c r="Q24" s="1493"/>
      <c r="R24" s="1494"/>
      <c r="S24" s="1492" t="s">
        <v>1086</v>
      </c>
      <c r="T24" s="1493"/>
      <c r="U24" s="1493"/>
      <c r="V24" s="1493"/>
      <c r="W24" s="1493"/>
      <c r="X24" s="1493"/>
      <c r="Y24" s="1494"/>
    </row>
    <row r="25" spans="1:25" ht="45" customHeight="1" x14ac:dyDescent="0.25">
      <c r="A25" s="1497" t="s">
        <v>81</v>
      </c>
      <c r="B25" s="1498"/>
      <c r="C25" s="1492" t="s">
        <v>583</v>
      </c>
      <c r="D25" s="1493"/>
      <c r="E25" s="1493"/>
      <c r="F25" s="1493"/>
      <c r="G25" s="1493"/>
      <c r="H25" s="1493"/>
      <c r="I25" s="1493"/>
      <c r="J25" s="1493"/>
      <c r="K25" s="1494"/>
      <c r="L25" s="1492" t="s">
        <v>583</v>
      </c>
      <c r="M25" s="1493"/>
      <c r="N25" s="1493"/>
      <c r="O25" s="1493"/>
      <c r="P25" s="1493"/>
      <c r="Q25" s="1493"/>
      <c r="R25" s="1494"/>
      <c r="S25" s="1492" t="s">
        <v>584</v>
      </c>
      <c r="T25" s="1493"/>
      <c r="U25" s="1493"/>
      <c r="V25" s="1493"/>
      <c r="W25" s="1493"/>
      <c r="X25" s="1493"/>
      <c r="Y25" s="1494"/>
    </row>
    <row r="26" spans="1:25" ht="45" customHeight="1" x14ac:dyDescent="0.25">
      <c r="A26" s="1497" t="s">
        <v>80</v>
      </c>
      <c r="B26" s="1498"/>
      <c r="C26" s="1492" t="s">
        <v>782</v>
      </c>
      <c r="D26" s="1493"/>
      <c r="E26" s="1493"/>
      <c r="F26" s="1493"/>
      <c r="G26" s="1493"/>
      <c r="H26" s="1493"/>
      <c r="I26" s="1493"/>
      <c r="J26" s="1493"/>
      <c r="K26" s="1494"/>
      <c r="L26" s="1492" t="s">
        <v>783</v>
      </c>
      <c r="M26" s="1493"/>
      <c r="N26" s="1493"/>
      <c r="O26" s="1493"/>
      <c r="P26" s="1493"/>
      <c r="Q26" s="1493"/>
      <c r="R26" s="1494"/>
      <c r="S26" s="1492" t="s">
        <v>784</v>
      </c>
      <c r="T26" s="1493"/>
      <c r="U26" s="1493"/>
      <c r="V26" s="1493"/>
      <c r="W26" s="1493"/>
      <c r="X26" s="1493"/>
      <c r="Y26" s="1494"/>
    </row>
    <row r="27" spans="1:25" ht="45" customHeight="1" x14ac:dyDescent="0.25">
      <c r="A27" s="1495" t="s">
        <v>341</v>
      </c>
      <c r="B27" s="1496"/>
      <c r="C27" s="1492" t="s">
        <v>785</v>
      </c>
      <c r="D27" s="1493"/>
      <c r="E27" s="1493"/>
      <c r="F27" s="1493"/>
      <c r="G27" s="1493"/>
      <c r="H27" s="1493"/>
      <c r="I27" s="1493"/>
      <c r="J27" s="1493"/>
      <c r="K27" s="1494"/>
      <c r="L27" s="1492" t="s">
        <v>786</v>
      </c>
      <c r="M27" s="1493"/>
      <c r="N27" s="1493"/>
      <c r="O27" s="1493"/>
      <c r="P27" s="1493"/>
      <c r="Q27" s="1493"/>
      <c r="R27" s="1494"/>
      <c r="S27" s="1492" t="s">
        <v>1087</v>
      </c>
      <c r="T27" s="1493"/>
      <c r="U27" s="1493"/>
      <c r="V27" s="1493"/>
      <c r="W27" s="1493"/>
      <c r="X27" s="1493"/>
      <c r="Y27" s="1494"/>
    </row>
    <row r="30" spans="1:25" x14ac:dyDescent="0.25">
      <c r="D30" s="4"/>
    </row>
    <row r="32" spans="1:25" x14ac:dyDescent="0.25">
      <c r="I32" s="12"/>
      <c r="J32" s="12"/>
      <c r="K32" s="12"/>
    </row>
    <row r="33" spans="9:11" ht="15.75" x14ac:dyDescent="0.25">
      <c r="I33" s="13"/>
      <c r="J33" s="14"/>
      <c r="K33" s="5"/>
    </row>
    <row r="34" spans="9:11" x14ac:dyDescent="0.25">
      <c r="I34" s="12"/>
      <c r="J34" s="5"/>
    </row>
    <row r="35" spans="9:11" x14ac:dyDescent="0.25">
      <c r="I35" s="12"/>
    </row>
  </sheetData>
  <sheetProtection sheet="1" objects="1" scenarios="1"/>
  <mergeCells count="56">
    <mergeCell ref="R18:U18"/>
    <mergeCell ref="V18:Y18"/>
    <mergeCell ref="R19:U19"/>
    <mergeCell ref="V19:Y19"/>
    <mergeCell ref="A13:M14"/>
    <mergeCell ref="N13:Y14"/>
    <mergeCell ref="A16:M17"/>
    <mergeCell ref="N16:Y17"/>
    <mergeCell ref="N18:Q19"/>
    <mergeCell ref="B6:J6"/>
    <mergeCell ref="L6:Q6"/>
    <mergeCell ref="R6:Y6"/>
    <mergeCell ref="L7:Q7"/>
    <mergeCell ref="L5:Q5"/>
    <mergeCell ref="R5:Y5"/>
    <mergeCell ref="R7:Y7"/>
    <mergeCell ref="A1:A2"/>
    <mergeCell ref="B2:M2"/>
    <mergeCell ref="B4:J4"/>
    <mergeCell ref="L4:Q4"/>
    <mergeCell ref="R4:Y4"/>
    <mergeCell ref="B8:J8"/>
    <mergeCell ref="L8:Q8"/>
    <mergeCell ref="R8:Y8"/>
    <mergeCell ref="L9:Q9"/>
    <mergeCell ref="R9:Y9"/>
    <mergeCell ref="B10:J10"/>
    <mergeCell ref="L10:Q10"/>
    <mergeCell ref="R10:Y10"/>
    <mergeCell ref="B11:J11"/>
    <mergeCell ref="L11:Q11"/>
    <mergeCell ref="R11:Y11"/>
    <mergeCell ref="A21:Y21"/>
    <mergeCell ref="C22:K22"/>
    <mergeCell ref="L22:R22"/>
    <mergeCell ref="S22:Y22"/>
    <mergeCell ref="A23:B23"/>
    <mergeCell ref="C23:K23"/>
    <mergeCell ref="L23:R23"/>
    <mergeCell ref="S23:Y23"/>
    <mergeCell ref="S25:Y25"/>
    <mergeCell ref="S24:Y24"/>
    <mergeCell ref="A24:B24"/>
    <mergeCell ref="A25:B25"/>
    <mergeCell ref="C24:K24"/>
    <mergeCell ref="L24:R24"/>
    <mergeCell ref="C25:K25"/>
    <mergeCell ref="L25:R25"/>
    <mergeCell ref="A26:B26"/>
    <mergeCell ref="A27:B27"/>
    <mergeCell ref="C26:K26"/>
    <mergeCell ref="L26:R26"/>
    <mergeCell ref="S26:Y26"/>
    <mergeCell ref="C27:K27"/>
    <mergeCell ref="L27:R27"/>
    <mergeCell ref="S27:Y27"/>
  </mergeCell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Y35"/>
  <sheetViews>
    <sheetView zoomScale="85" zoomScaleNormal="85" workbookViewId="0">
      <selection activeCell="H31" sqref="H31"/>
    </sheetView>
  </sheetViews>
  <sheetFormatPr baseColWidth="10" defaultRowHeight="15" x14ac:dyDescent="0.25"/>
  <cols>
    <col min="1" max="1" width="7.28515625" style="284" customWidth="1"/>
    <col min="2" max="10" width="6.5703125" style="284" customWidth="1"/>
    <col min="11" max="11" width="9.140625" style="284" customWidth="1"/>
    <col min="12" max="17" width="8.28515625" style="284" customWidth="1"/>
    <col min="18" max="25" width="8.5703125" style="284" customWidth="1"/>
    <col min="26" max="31" width="4.7109375" style="284" customWidth="1"/>
    <col min="32" max="16384" width="11.42578125" style="284"/>
  </cols>
  <sheetData>
    <row r="1" spans="1:25" ht="18" customHeight="1" x14ac:dyDescent="0.25">
      <c r="A1" s="1499" t="s">
        <v>517</v>
      </c>
      <c r="B1" s="291" t="s">
        <v>42</v>
      </c>
      <c r="C1" s="292"/>
      <c r="D1" s="292"/>
      <c r="E1" s="292"/>
      <c r="F1" s="292"/>
      <c r="G1" s="292"/>
      <c r="H1" s="292"/>
      <c r="I1" s="292"/>
      <c r="J1" s="292"/>
      <c r="K1" s="292"/>
      <c r="L1" s="292"/>
      <c r="M1" s="293"/>
      <c r="N1" s="299" t="s">
        <v>381</v>
      </c>
      <c r="O1" s="294"/>
      <c r="P1" s="294"/>
      <c r="Q1" s="294"/>
      <c r="R1" s="294"/>
      <c r="S1" s="294"/>
      <c r="T1" s="294"/>
      <c r="U1" s="294"/>
      <c r="V1" s="294"/>
      <c r="W1" s="294"/>
      <c r="X1" s="294"/>
      <c r="Y1" s="295"/>
    </row>
    <row r="2" spans="1:25" ht="20.25" customHeight="1" thickBot="1" x14ac:dyDescent="0.3">
      <c r="A2" s="1500"/>
      <c r="B2" s="1501" t="str">
        <f>INDEX(Problématiques_compétences!$A$3:$D$118,QUOTIENT(MATCH(A1,Problématiques_compétences!$D$3:$D$118,0),8)*8+2,1)</f>
        <v>4) Programmer un objet</v>
      </c>
      <c r="C2" s="1502"/>
      <c r="D2" s="1502"/>
      <c r="E2" s="1502"/>
      <c r="F2" s="1502"/>
      <c r="G2" s="1502"/>
      <c r="H2" s="1502"/>
      <c r="I2" s="1502"/>
      <c r="J2" s="1502"/>
      <c r="K2" s="1502"/>
      <c r="L2" s="1502"/>
      <c r="M2" s="1503"/>
      <c r="N2" s="296" t="str">
        <f>INDEX(Problématiques_compétences!$B$3:$D$118,MATCH(A1,Problématiques_compétences!$D$3:$D$118,0),1)</f>
        <v>Comment réaliser une application androïd à destination des parents d'élève</v>
      </c>
      <c r="O2" s="297"/>
      <c r="P2" s="297"/>
      <c r="Q2" s="297"/>
      <c r="R2" s="297"/>
      <c r="S2" s="297"/>
      <c r="T2" s="297"/>
      <c r="U2" s="297"/>
      <c r="V2" s="297"/>
      <c r="W2" s="297"/>
      <c r="X2" s="297"/>
      <c r="Y2" s="298"/>
    </row>
    <row r="3" spans="1:25" ht="15.75" customHeight="1" x14ac:dyDescent="0.25">
      <c r="A3" s="291" t="s">
        <v>55</v>
      </c>
      <c r="B3" s="300"/>
      <c r="C3" s="300"/>
      <c r="D3" s="300"/>
      <c r="E3" s="301"/>
      <c r="F3" s="300"/>
      <c r="G3" s="300"/>
      <c r="H3" s="301"/>
      <c r="I3" s="300"/>
      <c r="J3" s="300"/>
      <c r="K3" s="302" t="s">
        <v>71</v>
      </c>
      <c r="L3" s="303"/>
      <c r="M3" s="303"/>
      <c r="N3" s="303"/>
      <c r="O3" s="300"/>
      <c r="P3" s="300"/>
      <c r="Q3" s="300"/>
      <c r="R3" s="304" t="s">
        <v>350</v>
      </c>
      <c r="S3" s="300"/>
      <c r="T3" s="300"/>
      <c r="U3" s="300"/>
      <c r="V3" s="300"/>
      <c r="W3" s="300"/>
      <c r="X3" s="300"/>
      <c r="Y3" s="305"/>
    </row>
    <row r="4" spans="1:25" ht="32.25" customHeight="1" x14ac:dyDescent="0.25">
      <c r="A4" s="311" t="str">
        <f t="array" aca="1" ref="A4" ca="1">IFERROR(INDEX(Problématiques_compétences!$F$2:$AK$2,SMALL(IF(INDIRECT("Problématiques_compétences!F"&amp;MATCH($A$1,Problématiques_compétences!$D$1:$D$118,0)):INDIRECT("Problématiques_compétences!AK"&amp;MATCH($A$1,Problématiques_compétences!$D$1:$D$118,0))="x",COLUMN(Problématiques_compétences!$F$1:$AK$1)-5,""),ROW()-3)),"")</f>
        <v>CT 2.7</v>
      </c>
      <c r="B4" s="1508" t="str">
        <f ca="1">INDEX(Programme!$B$4:$C$46,MATCH(A4,Programme!$B$4:$B$46,0),2)</f>
        <v>► Imaginer, concevoir et programmer des applications informatiques nomades.</v>
      </c>
      <c r="C4" s="1508"/>
      <c r="D4" s="1508"/>
      <c r="E4" s="1508"/>
      <c r="F4" s="1508"/>
      <c r="G4" s="1508"/>
      <c r="H4" s="1508"/>
      <c r="I4" s="1508"/>
      <c r="J4" s="1508"/>
      <c r="K4" s="306" t="str">
        <f t="array" aca="1" ref="K4" ca="1">INDEX(Programme!$B$3:$G$46,MATCH($A$4,Programme!$B$3:$B$46,0),SMALL(IF(INDIRECT("Programme!D"&amp;MATCH($A$4,Programme!$B$1:$B$46,0)):INDIRECT("Programme!G"&amp;MATCH($A$4,Programme!$B$1:$B$46,0))&lt;&gt;"",COLUMN(Programme!$D$3:$G$3)-1),ROW()-3))</f>
        <v>DIC.1.5</v>
      </c>
      <c r="L4" s="1504" t="str">
        <f ca="1">IFERROR(INDEX(Programme!$I$7:$J$94,MATCH($K4,Programme!$I$7:$I$94,0),2),"")</f>
        <v>Imaginer des solutions pour produire des objets et des éléments de programmes informatiques en réponse au besoin.</v>
      </c>
      <c r="M4" s="1504"/>
      <c r="N4" s="1504"/>
      <c r="O4" s="1504"/>
      <c r="P4" s="1504"/>
      <c r="Q4" s="1505"/>
      <c r="R4" s="1511" t="str">
        <f ca="1">IFERROR(INDEX(Programme!$K$7:$L$94,MATCH($K4&amp;".1",Programme!$K$7:$K$94,0),2),"")&amp;IFERROR(INDEX(Programme!$K$7:$L$94,MATCH($K4&amp;".2",Programme!$K$7:$K$94,0),2),"")&amp;IFERROR(INDEX(Programme!$K$7:$L$94,MATCH($K4&amp;".3",Programme!$K$7:$K$94,0),2),"")&amp;IFERROR(INDEX(Programme!$K$7:$L$94,MATCH($K4&amp;".4",Programme!$K$7:$K$94,0),2),"")&amp;IFERROR(INDEX(Programme!$K$7:$L$94,MATCH($K4&amp;".5",Programme!$K$7:$K$94,0),2),"")&amp;IFERROR(INDEX(Programme!$K$7:$L$94,MATCH($K4&amp;".6",Programme!$K$7:$K$94,0),2),"")</f>
        <v>Design. Innovation et créativité. Veille. Représentation de solutions (croquis, schémas, algorithmes). Réalité augmentée. Objets connectés.</v>
      </c>
      <c r="S4" s="1504"/>
      <c r="T4" s="1504"/>
      <c r="U4" s="1504"/>
      <c r="V4" s="1504"/>
      <c r="W4" s="1504"/>
      <c r="X4" s="1504"/>
      <c r="Y4" s="1512"/>
    </row>
    <row r="5" spans="1:25" ht="32.25" customHeight="1" x14ac:dyDescent="0.25">
      <c r="A5" s="307"/>
      <c r="B5" s="308"/>
      <c r="C5" s="308"/>
      <c r="D5" s="308"/>
      <c r="E5" s="309"/>
      <c r="F5" s="309"/>
      <c r="G5" s="309"/>
      <c r="H5" s="309"/>
      <c r="I5" s="309"/>
      <c r="J5" s="309"/>
      <c r="K5" s="310" t="str">
        <f t="array" aca="1" ref="K5" ca="1">IFERROR(INDEX(Programme!$B$3:$G$46,MATCH($A$4,Programme!$B$3:$B$46,0),SMALL(IF(INDIRECT("Programme!D"&amp;MATCH($A$4,Programme!$B$1:$B$46,0)):INDIRECT("Programme!G"&amp;MATCH($A$4,Programme!$B$1:$B$46,0))&lt;&gt;"",COLUMN(Programme!$D$3:$G$3)-1),ROW()-3)),"")</f>
        <v>IP.2.2</v>
      </c>
      <c r="L5" s="1506" t="str">
        <f ca="1">IFERROR(INDEX(Programme!$I$7:$J$94,MATCH($K5,Programme!$I$7:$I$94,0),2),"")</f>
        <v>Écrire, mettre au point (tester, corriger) et exécuter un programme commandant un système réel et vérifier le comportement attendu.</v>
      </c>
      <c r="M5" s="1506"/>
      <c r="N5" s="1506"/>
      <c r="O5" s="1506"/>
      <c r="P5" s="1506"/>
      <c r="Q5" s="1507"/>
      <c r="R5" s="1513" t="str">
        <f ca="1">IFERROR(INDEX(Programme!$K$7:$L$94,MATCH($K5&amp;".1",Programme!$K$7:$K$94,0),2),"")&amp;IFERROR(INDEX(Programme!$K$7:$L$94,MATCH($K5&amp;".2",Programme!$K$7:$K$94,0),2),"")&amp;IFERROR(INDEX(Programme!$K$7:$L$94,MATCH($K5&amp;".3",Programme!$K$7:$K$94,0),2),"")&amp;IFERROR(INDEX(Programme!$K$7:$L$94,MATCH($K5&amp;".4",Programme!$K$7:$K$94,0),2),"")&amp;IFERROR(INDEX(Programme!$K$7:$L$94,MATCH($K5&amp;".5",Programme!$K$7:$K$94,0),2),"")&amp;IFERROR(INDEX(Programme!$K$7:$L$94,MATCH($K5&amp;".6",Programme!$K$7:$K$94,0),2),"")</f>
        <v/>
      </c>
      <c r="S5" s="1506"/>
      <c r="T5" s="1506"/>
      <c r="U5" s="1506"/>
      <c r="V5" s="1506"/>
      <c r="W5" s="1506"/>
      <c r="X5" s="1506"/>
      <c r="Y5" s="1514"/>
    </row>
    <row r="6" spans="1:25" ht="32.25" customHeight="1" x14ac:dyDescent="0.25">
      <c r="A6" s="311" t="str">
        <f t="array" aca="1" ref="A6" ca="1">IFERROR(INDEX(Problématiques_compétences!$F$2:$AK$2,SMALL(IF(INDIRECT("Problématiques_compétences!F"&amp;MATCH($A$1,Problématiques_compétences!$D$1:$D$118,0)):INDIRECT("Problématiques_compétences!AK"&amp;MATCH($A$1,Problématiques_compétences!$D$1:$D$118,0))="x",COLUMN(Problématiques_compétences!$F$1:$AK$1)-5,""),ROW()-4)),"")</f>
        <v>CT 3.1</v>
      </c>
      <c r="B6" s="1508" t="str">
        <f ca="1">IFERROR(INDEX(Programme!$B$4:$C$46,MATCH(A6,Programme!$B$4:$B$46,0),2),"")</f>
        <v>► Exprimer sa pensée à l’aide d’outils de description adaptés : croquis, schémas, graphes, diagrammes, tableaux (représentations non normées).</v>
      </c>
      <c r="C6" s="1508"/>
      <c r="D6" s="1508"/>
      <c r="E6" s="1508"/>
      <c r="F6" s="1508"/>
      <c r="G6" s="1508"/>
      <c r="H6" s="1508"/>
      <c r="I6" s="1508"/>
      <c r="J6" s="1508"/>
      <c r="K6" s="306" t="str">
        <f t="array" aca="1" ref="K6" ca="1">IFERROR(INDEX(Programme!$B$3:$G$46,MATCH($A$6,Programme!$B$3:$B$46,0),SMALL(IF(INDIRECT("Programme!D"&amp;MATCH($A$6,Programme!$B$1:$B$46,0)):INDIRECT("Programme!G"&amp;MATCH($A$6,Programme!$B$1:$B$46,0))&lt;&gt;"",COLUMN(Programme!$D$3:$G$3)-1),ROW()-5)),"")</f>
        <v>OTSCIS.2.1</v>
      </c>
      <c r="L6" s="1504" t="str">
        <f ca="1">IFERROR(INDEX(Programme!$I$7:$J$94,MATCH($K6,Programme!$I$7:$I$94,0),2),"")</f>
        <v xml:space="preserve">Exprimer sa pensée à l’aide d’outils de description adaptés : croquis, schémas, graphes, diagrammes, tableaux. </v>
      </c>
      <c r="M6" s="1504"/>
      <c r="N6" s="1504"/>
      <c r="O6" s="1504"/>
      <c r="P6" s="1504"/>
      <c r="Q6" s="1505"/>
      <c r="R6" s="1511" t="str">
        <f ca="1">IFERROR(INDEX(Programme!$K$7:$L$94,MATCH($K6&amp;".1",Programme!$K$7:$K$94,0),2),"")&amp;IFERROR(INDEX(Programme!$K$7:$L$94,MATCH($K6&amp;".2",Programme!$K$7:$K$94,0),2),"")&amp;IFERROR(INDEX(Programme!$K$7:$L$94,MATCH($K6&amp;".3",Programme!$K$7:$K$94,0),2),"")&amp;IFERROR(INDEX(Programme!$K$7:$L$94,MATCH($K6&amp;".4",Programme!$K$7:$K$94,0),2),"")&amp;IFERROR(INDEX(Programme!$K$7:$L$94,MATCH($K6&amp;".5",Programme!$K$7:$K$94,0),2),"")&amp;IFERROR(INDEX(Programme!$K$7:$L$94,MATCH($K6&amp;".6",Programme!$K$7:$K$94,0),2),"")</f>
        <v>Croquis à main levée. Différents schémas. Carte heuristique. Notion d’algorithme.</v>
      </c>
      <c r="S6" s="1504"/>
      <c r="T6" s="1504"/>
      <c r="U6" s="1504"/>
      <c r="V6" s="1504"/>
      <c r="W6" s="1504"/>
      <c r="X6" s="1504"/>
      <c r="Y6" s="1512"/>
    </row>
    <row r="7" spans="1:25" ht="32.25" customHeight="1" x14ac:dyDescent="0.25">
      <c r="A7" s="312"/>
      <c r="B7" s="314"/>
      <c r="C7" s="314"/>
      <c r="D7" s="314"/>
      <c r="E7" s="314"/>
      <c r="F7" s="314"/>
      <c r="G7" s="314"/>
      <c r="H7" s="314"/>
      <c r="I7" s="314"/>
      <c r="J7" s="314"/>
      <c r="K7" s="310" t="str">
        <f t="array" aca="1" ref="K7" ca="1">IFERROR(INDEX(Programme!$B$3:$G$46,MATCH($A$6,Programme!$B$3:$B$46,0),SMALL(IF(INDIRECT("Programme!D"&amp;MATCH($A$6,Programme!$B$1:$B$46,0)):INDIRECT("Programme!G"&amp;MATCH($A$6,Programme!$B$1:$B$46,0))&lt;&gt;"",COLUMN(Programme!$D$3:$G$3)-1),ROW()-5)),"")</f>
        <v/>
      </c>
      <c r="L7" s="1506" t="str">
        <f ca="1">IFERROR(INDEX(Programme!$I$7:$J$94,MATCH($K7,Programme!$I$7:$I$94,0),2),"")</f>
        <v/>
      </c>
      <c r="M7" s="1506"/>
      <c r="N7" s="1506"/>
      <c r="O7" s="1506"/>
      <c r="P7" s="1506"/>
      <c r="Q7" s="1507"/>
      <c r="R7" s="1513" t="str">
        <f ca="1">IFERROR(INDEX(Programme!$K$7:$L$94,MATCH($K7&amp;".1",Programme!$K$7:$K$94,0),2),"")&amp;IFERROR(INDEX(Programme!$K$7:$L$94,MATCH($K7&amp;".2",Programme!$K$7:$K$94,0),2),"")&amp;IFERROR(INDEX(Programme!$K$7:$L$94,MATCH($K7&amp;".3",Programme!$K$7:$K$94,0),2),"")&amp;IFERROR(INDEX(Programme!$K$7:$L$94,MATCH($K7&amp;".4",Programme!$K$7:$K$94,0),2),"")&amp;IFERROR(INDEX(Programme!$K$7:$L$94,MATCH($K7&amp;".5",Programme!$K$7:$K$94,0),2),"")&amp;IFERROR(INDEX(Programme!$K$7:$L$94,MATCH($K7&amp;".6",Programme!$K$7:$K$94,0),2),"")</f>
        <v/>
      </c>
      <c r="S7" s="1506"/>
      <c r="T7" s="1506"/>
      <c r="U7" s="1506"/>
      <c r="V7" s="1506"/>
      <c r="W7" s="1506"/>
      <c r="X7" s="1506"/>
      <c r="Y7" s="1514"/>
    </row>
    <row r="8" spans="1:25" ht="32.25" customHeight="1" x14ac:dyDescent="0.25">
      <c r="A8" s="311" t="str">
        <f t="array" aca="1" ref="A8" ca="1">IFERROR(INDEX(Problématiques_compétences!$F$2:$AK$2,SMALL(IF(INDIRECT("Problématiques_compétences!F"&amp;MATCH($A$1,Problématiques_compétences!$D$1:$D$118,0)):INDIRECT("Problématiques_compétences!AK"&amp;MATCH($A$1,Problématiques_compétences!$D$1:$D$118,0))="x",COLUMN(Problématiques_compétences!$F$1:$AK$1)-5,""),ROW()-5)),"")</f>
        <v>CT 5.1</v>
      </c>
      <c r="B8" s="1508" t="str">
        <f ca="1">IFERROR(INDEX(Programme!$B$4:$C$46,MATCH(A8,Programme!$B$4:$B$46,0),2),"")</f>
        <v>► Simuler numériquement la structure et/ou le comportement d’un objet.</v>
      </c>
      <c r="C8" s="1508"/>
      <c r="D8" s="1508"/>
      <c r="E8" s="1508"/>
      <c r="F8" s="1508"/>
      <c r="G8" s="1508"/>
      <c r="H8" s="1508"/>
      <c r="I8" s="1508"/>
      <c r="J8" s="1508"/>
      <c r="K8" s="306" t="str">
        <f t="array" aca="1" ref="K8" ca="1">IFERROR(INDEX(Programme!$B$3:$G$46,MATCH($A$8,Programme!$B$3:$B$46,0),SMALL(IF(INDIRECT("Programme!D"&amp;MATCH($A$8,Programme!$B$1:$B$46,0)):INDIRECT("Programme!G"&amp;MATCH($A$8,Programme!$B$1:$B$46,0))&lt;&gt;"",COLUMN(Programme!$D$3:$G$3)-1),ROW()-7)),"")</f>
        <v>MSOST.2.2</v>
      </c>
      <c r="L8" s="1504" t="str">
        <f ca="1">IFERROR(INDEX(Programme!$I$7:$J$94,MATCH($K8,Programme!$I$7:$I$94,0),2),"")</f>
        <v>Simuler numériquement la structure et/ou le comportement d’un objet. Interpréter le comportement de l’objet technique et le communiquer en argumentant.</v>
      </c>
      <c r="M8" s="1504"/>
      <c r="N8" s="1504"/>
      <c r="O8" s="1504"/>
      <c r="P8" s="1504"/>
      <c r="Q8" s="1505"/>
      <c r="R8" s="1511" t="str">
        <f ca="1">IFERROR(INDEX(Programme!$K$7:$L$94,MATCH($K8&amp;".1",Programme!$K$7:$K$94,0),2),"")&amp;IFERROR(INDEX(Programme!$K$7:$L$94,MATCH($K8&amp;".2",Programme!$K$7:$K$94,0),2),"")&amp;IFERROR(INDEX(Programme!$K$7:$L$94,MATCH($K8&amp;".3",Programme!$K$7:$K$94,0),2),"")&amp;IFERROR(INDEX(Programme!$K$7:$L$94,MATCH($K8&amp;".4",Programme!$K$7:$K$94,0),2),"")&amp;IFERROR(INDEX(Programme!$K$7:$L$94,MATCH($K8&amp;".5",Programme!$K$7:$K$94,0),2),"")&amp;IFERROR(INDEX(Programme!$K$7:$L$94,MATCH($K8&amp;".6",Programme!$K$7:$K$94,0),2),"")</f>
        <v>Notions d’écarts entre les attentes fixées par le cahier des charges et les résultats de la simulation.</v>
      </c>
      <c r="S8" s="1504"/>
      <c r="T8" s="1504"/>
      <c r="U8" s="1504"/>
      <c r="V8" s="1504"/>
      <c r="W8" s="1504"/>
      <c r="X8" s="1504"/>
      <c r="Y8" s="1512"/>
    </row>
    <row r="9" spans="1:25" ht="32.25" customHeight="1" x14ac:dyDescent="0.25">
      <c r="A9" s="313"/>
      <c r="B9" s="315"/>
      <c r="C9" s="315"/>
      <c r="D9" s="315"/>
      <c r="E9" s="315"/>
      <c r="F9" s="315"/>
      <c r="G9" s="315"/>
      <c r="H9" s="315"/>
      <c r="I9" s="315"/>
      <c r="J9" s="315"/>
      <c r="K9" s="310" t="str">
        <f t="array" aca="1" ref="K9" ca="1">IFERROR(INDEX(Programme!$B$3:$G$46,MATCH($A$8,Programme!$B$3:$B$46,0),SMALL(IF(INDIRECT("Programme!D"&amp;MATCH($A$8,Programme!$B$1:$B$46,0)):INDIRECT("Programme!G"&amp;MATCH($A$8,Programme!$B$1:$B$46,0))&lt;&gt;"",COLUMN(Programme!$D$3:$G$3)-1),ROW()-7)),"")</f>
        <v/>
      </c>
      <c r="L9" s="1506" t="str">
        <f ca="1">IFERROR(INDEX(Programme!$I$7:$J$94,MATCH($K9,Programme!$I$7:$I$94,0),2),"")</f>
        <v/>
      </c>
      <c r="M9" s="1506"/>
      <c r="N9" s="1506"/>
      <c r="O9" s="1506"/>
      <c r="P9" s="1506"/>
      <c r="Q9" s="1507"/>
      <c r="R9" s="1513" t="str">
        <f ca="1">IFERROR(INDEX(Programme!$K$7:$L$94,MATCH($K9&amp;".1",Programme!$K$7:$K$94,0),2),"")&amp;IFERROR(INDEX(Programme!$K$7:$L$94,MATCH($K9&amp;".2",Programme!$K$7:$K$94,0),2),"")&amp;IFERROR(INDEX(Programme!$K$7:$L$94,MATCH($K9&amp;".3",Programme!$K$7:$K$94,0),2),"")&amp;IFERROR(INDEX(Programme!$K$7:$L$94,MATCH($K9&amp;".4",Programme!$K$7:$K$94,0),2),"")&amp;IFERROR(INDEX(Programme!$K$7:$L$94,MATCH($K9&amp;".5",Programme!$K$7:$K$94,0),2),"")&amp;IFERROR(INDEX(Programme!$K$7:$L$94,MATCH($K9&amp;".6",Programme!$K$7:$K$94,0),2),"")</f>
        <v/>
      </c>
      <c r="S9" s="1506"/>
      <c r="T9" s="1506"/>
      <c r="U9" s="1506"/>
      <c r="V9" s="1506"/>
      <c r="W9" s="1506"/>
      <c r="X9" s="1506"/>
      <c r="Y9" s="1514"/>
    </row>
    <row r="10" spans="1:25" ht="32.25" customHeight="1" x14ac:dyDescent="0.25">
      <c r="A10" s="311" t="str">
        <f t="array" aca="1" ref="A10" ca="1">IFERROR(INDEX(Problématiques_compétences!$F$2:$AK$2,SMALL(IF(INDIRECT("Problématiques_compétences!F"&amp;MATCH($A$1,Problématiques_compétences!$D$1:$D$118,0)):INDIRECT("Problématiques_compétences!AK"&amp;MATCH($A$1,Problématiques_compétences!$D$1:$D$118,0))="x",COLUMN(Problématiques_compétences!$F$1:$AK$1)-5,""),ROW()-6)),"")</f>
        <v/>
      </c>
      <c r="B10" s="1508" t="str">
        <f ca="1">IFERROR(INDEX(Programme!$B$4:$C$46,MATCH(A10,Programme!$B$4:$B$46,0),2),"")</f>
        <v/>
      </c>
      <c r="C10" s="1508"/>
      <c r="D10" s="1508"/>
      <c r="E10" s="1508"/>
      <c r="F10" s="1508"/>
      <c r="G10" s="1508"/>
      <c r="H10" s="1508"/>
      <c r="I10" s="1508"/>
      <c r="J10" s="1508"/>
      <c r="K10" s="306" t="str">
        <f t="array" aca="1" ref="K10" ca="1">IFERROR(INDEX(Programme!$B$3:$G$46,MATCH($A$10,Programme!$B$3:$B$46,0),SMALL(IF(INDIRECT("Programme!D"&amp;MATCH($A$10,Programme!$B$1:$B$46,0)):INDIRECT("Programme!G"&amp;MATCH($A$10,Programme!$B$1:$B$46,0))&lt;&gt;"",COLUMN(Programme!$D$3:$G$3)-1),ROW()-9)),"")</f>
        <v/>
      </c>
      <c r="L10" s="1504" t="str">
        <f ca="1">IFERROR(INDEX(Programme!$I$7:$J$94,MATCH($K10,Programme!$I$7:$I$94,0),2),"")</f>
        <v/>
      </c>
      <c r="M10" s="1504"/>
      <c r="N10" s="1504"/>
      <c r="O10" s="1504"/>
      <c r="P10" s="1504"/>
      <c r="Q10" s="1505"/>
      <c r="R10" s="1511" t="str">
        <f ca="1">IFERROR(INDEX(Programme!$K$7:$L$94,MATCH($K10&amp;".1",Programme!$K$7:$K$94,0),2),"")&amp;IFERROR(INDEX(Programme!$K$7:$L$94,MATCH($K10&amp;".2",Programme!$K$7:$K$94,0),2),"")&amp;IFERROR(INDEX(Programme!$K$7:$L$94,MATCH($K10&amp;".3",Programme!$K$7:$K$94,0),2),"")&amp;IFERROR(INDEX(Programme!$K$7:$L$94,MATCH($K10&amp;".4",Programme!$K$7:$K$94,0),2),"")&amp;IFERROR(INDEX(Programme!$K$7:$L$94,MATCH($K10&amp;".5",Programme!$K$7:$K$94,0),2),"")&amp;IFERROR(INDEX(Programme!$K$7:$L$94,MATCH($K10&amp;".6",Programme!$K$7:$K$94,0),2),"")</f>
        <v/>
      </c>
      <c r="S10" s="1504"/>
      <c r="T10" s="1504"/>
      <c r="U10" s="1504"/>
      <c r="V10" s="1504"/>
      <c r="W10" s="1504"/>
      <c r="X10" s="1504"/>
      <c r="Y10" s="1512"/>
    </row>
    <row r="11" spans="1:25" ht="32.25" customHeight="1" thickBot="1" x14ac:dyDescent="0.3">
      <c r="A11" s="311"/>
      <c r="B11" s="1508"/>
      <c r="C11" s="1508"/>
      <c r="D11" s="1508"/>
      <c r="E11" s="1508"/>
      <c r="F11" s="1508"/>
      <c r="G11" s="1508"/>
      <c r="H11" s="1508"/>
      <c r="I11" s="1508"/>
      <c r="J11" s="1508"/>
      <c r="K11" s="306" t="str">
        <f t="array" aca="1" ref="K11" ca="1">IFERROR(INDEX(Programme!$B$3:$G$46,MATCH($A$10,Programme!$B$3:$B$46,0),SMALL(IF(INDIRECT("Programme!D"&amp;MATCH($A$10,Programme!$B$1:$B$46,0)):INDIRECT("Programme!G"&amp;MATCH($A$10,Programme!$B$1:$B$46,0))&lt;&gt;"",COLUMN(Programme!$D$3:$G$3)-1),ROW()-9)),"")</f>
        <v/>
      </c>
      <c r="L11" s="1504" t="str">
        <f ca="1">IFERROR(INDEX(Programme!$I$7:$J$94,MATCH($K11,Programme!$I$7:$I$94,0),2),"")</f>
        <v/>
      </c>
      <c r="M11" s="1504"/>
      <c r="N11" s="1509"/>
      <c r="O11" s="1509"/>
      <c r="P11" s="1509"/>
      <c r="Q11" s="1510"/>
      <c r="R11" s="1511" t="str">
        <f ca="1">IFERROR(INDEX(Programme!$K$7:$L$94,MATCH($K11&amp;".1",Programme!$K$7:$K$94,0),2),"")&amp;IFERROR(INDEX(Programme!$K$7:$L$94,MATCH($K11&amp;".2",Programme!$K$7:$K$94,0),2),"")&amp;IFERROR(INDEX(Programme!$K$7:$L$94,MATCH($K11&amp;".3",Programme!$K$7:$K$94,0),2),"")&amp;IFERROR(INDEX(Programme!$K$7:$L$94,MATCH($K11&amp;".4",Programme!$K$7:$K$94,0),2),"")&amp;IFERROR(INDEX(Programme!$K$7:$L$94,MATCH($K11&amp;".5",Programme!$K$7:$K$94,0),2),"")&amp;IFERROR(INDEX(Programme!$K$7:$L$94,MATCH($K11&amp;".6",Programme!$K$7:$K$94,0),2),"")</f>
        <v/>
      </c>
      <c r="S11" s="1504"/>
      <c r="T11" s="1504"/>
      <c r="U11" s="1504"/>
      <c r="V11" s="1504"/>
      <c r="W11" s="1504"/>
      <c r="X11" s="1504"/>
      <c r="Y11" s="1512"/>
    </row>
    <row r="12" spans="1:25" ht="16.5" customHeight="1" x14ac:dyDescent="0.25">
      <c r="A12" s="1242" t="s">
        <v>70</v>
      </c>
      <c r="B12" s="1243"/>
      <c r="C12" s="1243"/>
      <c r="D12" s="1243"/>
      <c r="E12" s="1243"/>
      <c r="F12" s="1243"/>
      <c r="G12" s="1243"/>
      <c r="H12" s="1243"/>
      <c r="I12" s="1243"/>
      <c r="J12" s="1243"/>
      <c r="K12" s="1244"/>
      <c r="L12" s="1245"/>
      <c r="M12" s="1246"/>
      <c r="N12" s="1247" t="s">
        <v>72</v>
      </c>
      <c r="O12" s="1248"/>
      <c r="P12" s="1248"/>
      <c r="Q12" s="1248"/>
      <c r="R12" s="1248"/>
      <c r="S12" s="1248"/>
      <c r="T12" s="1248"/>
      <c r="U12" s="1248"/>
      <c r="V12" s="1248"/>
      <c r="W12" s="1248"/>
      <c r="X12" s="1248"/>
      <c r="Y12" s="1249"/>
    </row>
    <row r="13" spans="1:25" ht="30.75" customHeight="1" x14ac:dyDescent="0.25">
      <c r="A13" s="1531" t="s">
        <v>1088</v>
      </c>
      <c r="B13" s="1532"/>
      <c r="C13" s="1532"/>
      <c r="D13" s="1532"/>
      <c r="E13" s="1532"/>
      <c r="F13" s="1532"/>
      <c r="G13" s="1532"/>
      <c r="H13" s="1532"/>
      <c r="I13" s="1532"/>
      <c r="J13" s="1532"/>
      <c r="K13" s="1532"/>
      <c r="L13" s="1532"/>
      <c r="M13" s="1533"/>
      <c r="N13" s="1525" t="s">
        <v>878</v>
      </c>
      <c r="O13" s="1526"/>
      <c r="P13" s="1526"/>
      <c r="Q13" s="1526"/>
      <c r="R13" s="1526"/>
      <c r="S13" s="1526"/>
      <c r="T13" s="1526"/>
      <c r="U13" s="1526"/>
      <c r="V13" s="1526"/>
      <c r="W13" s="1526"/>
      <c r="X13" s="1526"/>
      <c r="Y13" s="1527"/>
    </row>
    <row r="14" spans="1:25" ht="30.75" customHeight="1" x14ac:dyDescent="0.25">
      <c r="A14" s="1534"/>
      <c r="B14" s="1535"/>
      <c r="C14" s="1535"/>
      <c r="D14" s="1535"/>
      <c r="E14" s="1535"/>
      <c r="F14" s="1535"/>
      <c r="G14" s="1535"/>
      <c r="H14" s="1535"/>
      <c r="I14" s="1535"/>
      <c r="J14" s="1535"/>
      <c r="K14" s="1535"/>
      <c r="L14" s="1535"/>
      <c r="M14" s="1536"/>
      <c r="N14" s="1538"/>
      <c r="O14" s="1539"/>
      <c r="P14" s="1539"/>
      <c r="Q14" s="1539"/>
      <c r="R14" s="1539"/>
      <c r="S14" s="1539"/>
      <c r="T14" s="1539"/>
      <c r="U14" s="1539"/>
      <c r="V14" s="1539"/>
      <c r="W14" s="1539"/>
      <c r="X14" s="1539"/>
      <c r="Y14" s="1540"/>
    </row>
    <row r="15" spans="1:25" ht="16.5" customHeight="1" x14ac:dyDescent="0.25">
      <c r="A15" s="1250" t="s">
        <v>382</v>
      </c>
      <c r="B15" s="1251"/>
      <c r="C15" s="1252"/>
      <c r="D15" s="1252"/>
      <c r="E15" s="1252"/>
      <c r="F15" s="1252"/>
      <c r="G15" s="1252"/>
      <c r="H15" s="1252"/>
      <c r="I15" s="1252"/>
      <c r="J15" s="1252"/>
      <c r="K15" s="1253"/>
      <c r="L15" s="1254"/>
      <c r="M15" s="1255"/>
      <c r="N15" s="1256" t="s">
        <v>383</v>
      </c>
      <c r="O15" s="1257"/>
      <c r="P15" s="1257"/>
      <c r="Q15" s="1257"/>
      <c r="R15" s="1257"/>
      <c r="S15" s="1257"/>
      <c r="T15" s="1257"/>
      <c r="U15" s="1257"/>
      <c r="V15" s="1257"/>
      <c r="W15" s="1257"/>
      <c r="X15" s="1257"/>
      <c r="Y15" s="1258"/>
    </row>
    <row r="16" spans="1:25" ht="30" customHeight="1" x14ac:dyDescent="0.25">
      <c r="A16" s="1525" t="s">
        <v>1089</v>
      </c>
      <c r="B16" s="1526"/>
      <c r="C16" s="1526"/>
      <c r="D16" s="1526"/>
      <c r="E16" s="1526"/>
      <c r="F16" s="1526"/>
      <c r="G16" s="1526"/>
      <c r="H16" s="1526"/>
      <c r="I16" s="1526"/>
      <c r="J16" s="1526"/>
      <c r="K16" s="1526"/>
      <c r="L16" s="1526"/>
      <c r="M16" s="1527"/>
      <c r="N16" s="1525" t="s">
        <v>1090</v>
      </c>
      <c r="O16" s="1526"/>
      <c r="P16" s="1526"/>
      <c r="Q16" s="1526"/>
      <c r="R16" s="1526"/>
      <c r="S16" s="1526"/>
      <c r="T16" s="1526"/>
      <c r="U16" s="1526"/>
      <c r="V16" s="1526"/>
      <c r="W16" s="1526"/>
      <c r="X16" s="1526"/>
      <c r="Y16" s="1527"/>
    </row>
    <row r="17" spans="1:25" ht="30" customHeight="1" thickBot="1" x14ac:dyDescent="0.3">
      <c r="A17" s="1528"/>
      <c r="B17" s="1529"/>
      <c r="C17" s="1529"/>
      <c r="D17" s="1529"/>
      <c r="E17" s="1529"/>
      <c r="F17" s="1529"/>
      <c r="G17" s="1529"/>
      <c r="H17" s="1529"/>
      <c r="I17" s="1529"/>
      <c r="J17" s="1529"/>
      <c r="K17" s="1529"/>
      <c r="L17" s="1529"/>
      <c r="M17" s="1530"/>
      <c r="N17" s="1528"/>
      <c r="O17" s="1529"/>
      <c r="P17" s="1529"/>
      <c r="Q17" s="1529"/>
      <c r="R17" s="1529"/>
      <c r="S17" s="1529"/>
      <c r="T17" s="1529"/>
      <c r="U17" s="1529"/>
      <c r="V17" s="1529"/>
      <c r="W17" s="1529"/>
      <c r="X17" s="1529"/>
      <c r="Y17" s="1530"/>
    </row>
    <row r="18" spans="1:25" ht="16.5" customHeight="1" x14ac:dyDescent="0.25">
      <c r="A18" s="1259" t="s">
        <v>73</v>
      </c>
      <c r="B18" s="1248"/>
      <c r="C18" s="1248"/>
      <c r="D18" s="1248"/>
      <c r="E18" s="1248"/>
      <c r="F18" s="1248"/>
      <c r="G18" s="1248"/>
      <c r="H18" s="1248"/>
      <c r="I18" s="1248"/>
      <c r="J18" s="1248"/>
      <c r="K18" s="1247"/>
      <c r="L18" s="1245"/>
      <c r="M18" s="1260"/>
      <c r="N18" s="1520" t="s">
        <v>388</v>
      </c>
      <c r="O18" s="1521"/>
      <c r="P18" s="1521"/>
      <c r="Q18" s="1521"/>
      <c r="R18" s="1541"/>
      <c r="S18" s="1541"/>
      <c r="T18" s="1541"/>
      <c r="U18" s="1541"/>
      <c r="V18" s="1541"/>
      <c r="W18" s="1541"/>
      <c r="X18" s="1541"/>
      <c r="Y18" s="1542"/>
    </row>
    <row r="19" spans="1:25" ht="29.25" customHeight="1" thickBot="1" x14ac:dyDescent="0.3">
      <c r="A19" s="1269" t="s">
        <v>473</v>
      </c>
      <c r="B19" s="1261"/>
      <c r="C19" s="1261"/>
      <c r="D19" s="1261"/>
      <c r="E19" s="1261"/>
      <c r="F19" s="1261"/>
      <c r="G19" s="1261"/>
      <c r="H19" s="1262"/>
      <c r="I19" s="1262"/>
      <c r="J19" s="1262"/>
      <c r="K19" s="1263"/>
      <c r="L19" s="1263"/>
      <c r="M19" s="1264"/>
      <c r="N19" s="1522"/>
      <c r="O19" s="1523"/>
      <c r="P19" s="1523"/>
      <c r="Q19" s="1523"/>
      <c r="R19" s="1529"/>
      <c r="S19" s="1529"/>
      <c r="T19" s="1529"/>
      <c r="U19" s="1529"/>
      <c r="V19" s="1518"/>
      <c r="W19" s="1518"/>
      <c r="X19" s="1518"/>
      <c r="Y19" s="1519"/>
    </row>
    <row r="20" spans="1:25" x14ac:dyDescent="0.25">
      <c r="A20" s="1265"/>
      <c r="B20" s="1257"/>
      <c r="C20" s="1257"/>
      <c r="D20" s="1257"/>
      <c r="E20" s="1257"/>
      <c r="F20" s="1257"/>
      <c r="G20" s="1257"/>
      <c r="H20" s="1253"/>
      <c r="I20" s="1253"/>
      <c r="J20" s="1253"/>
      <c r="K20" s="1266"/>
      <c r="L20" s="1266"/>
      <c r="M20" s="1266"/>
      <c r="N20" s="1266"/>
      <c r="O20" s="1267"/>
      <c r="P20" s="1267"/>
      <c r="Q20" s="1267"/>
      <c r="R20" s="1267"/>
      <c r="S20" s="1267"/>
      <c r="T20" s="1267"/>
      <c r="U20" s="1267"/>
      <c r="V20" s="1267"/>
      <c r="W20" s="1267"/>
      <c r="X20" s="1267"/>
      <c r="Y20" s="1267"/>
    </row>
    <row r="21" spans="1:25" ht="15.75" x14ac:dyDescent="0.25">
      <c r="A21" s="1537" t="s">
        <v>74</v>
      </c>
      <c r="B21" s="1537"/>
      <c r="C21" s="1537"/>
      <c r="D21" s="1537"/>
      <c r="E21" s="1537"/>
      <c r="F21" s="1537"/>
      <c r="G21" s="1537"/>
      <c r="H21" s="1537"/>
      <c r="I21" s="1537"/>
      <c r="J21" s="1537"/>
      <c r="K21" s="1537"/>
      <c r="L21" s="1537"/>
      <c r="M21" s="1537"/>
      <c r="N21" s="1537"/>
      <c r="O21" s="1537"/>
      <c r="P21" s="1537"/>
      <c r="Q21" s="1537"/>
      <c r="R21" s="1537"/>
      <c r="S21" s="1537"/>
      <c r="T21" s="1537"/>
      <c r="U21" s="1537"/>
      <c r="V21" s="1537"/>
      <c r="W21" s="1537"/>
      <c r="X21" s="1537"/>
      <c r="Y21" s="1537"/>
    </row>
    <row r="22" spans="1:25" x14ac:dyDescent="0.25">
      <c r="A22" s="1268"/>
      <c r="B22" s="1241"/>
      <c r="C22" s="1517" t="s">
        <v>75</v>
      </c>
      <c r="D22" s="1515"/>
      <c r="E22" s="1515"/>
      <c r="F22" s="1515"/>
      <c r="G22" s="1515"/>
      <c r="H22" s="1515"/>
      <c r="I22" s="1515"/>
      <c r="J22" s="1515"/>
      <c r="K22" s="1516"/>
      <c r="L22" s="1515" t="s">
        <v>76</v>
      </c>
      <c r="M22" s="1515"/>
      <c r="N22" s="1515"/>
      <c r="O22" s="1515"/>
      <c r="P22" s="1515"/>
      <c r="Q22" s="1515"/>
      <c r="R22" s="1516"/>
      <c r="S22" s="1517" t="s">
        <v>77</v>
      </c>
      <c r="T22" s="1515"/>
      <c r="U22" s="1515"/>
      <c r="V22" s="1515"/>
      <c r="W22" s="1515"/>
      <c r="X22" s="1515"/>
      <c r="Y22" s="1516"/>
    </row>
    <row r="23" spans="1:25" ht="33.75" customHeight="1" x14ac:dyDescent="0.25">
      <c r="A23" s="1497" t="s">
        <v>78</v>
      </c>
      <c r="B23" s="1524"/>
      <c r="C23" s="1492" t="s">
        <v>872</v>
      </c>
      <c r="D23" s="1493"/>
      <c r="E23" s="1493"/>
      <c r="F23" s="1493"/>
      <c r="G23" s="1493"/>
      <c r="H23" s="1493"/>
      <c r="I23" s="1493"/>
      <c r="J23" s="1493"/>
      <c r="K23" s="1494"/>
      <c r="L23" s="1493" t="s">
        <v>873</v>
      </c>
      <c r="M23" s="1493"/>
      <c r="N23" s="1493"/>
      <c r="O23" s="1493"/>
      <c r="P23" s="1493"/>
      <c r="Q23" s="1493"/>
      <c r="R23" s="1494"/>
      <c r="S23" s="1492"/>
      <c r="T23" s="1493"/>
      <c r="U23" s="1493"/>
      <c r="V23" s="1493"/>
      <c r="W23" s="1493"/>
      <c r="X23" s="1493"/>
      <c r="Y23" s="1494"/>
    </row>
    <row r="24" spans="1:25" ht="57" customHeight="1" x14ac:dyDescent="0.25">
      <c r="A24" s="1495" t="s">
        <v>79</v>
      </c>
      <c r="B24" s="1496"/>
      <c r="C24" s="1492" t="s">
        <v>874</v>
      </c>
      <c r="D24" s="1493"/>
      <c r="E24" s="1493"/>
      <c r="F24" s="1493"/>
      <c r="G24" s="1493"/>
      <c r="H24" s="1493"/>
      <c r="I24" s="1493"/>
      <c r="J24" s="1493"/>
      <c r="K24" s="1494"/>
      <c r="L24" s="1492" t="s">
        <v>875</v>
      </c>
      <c r="M24" s="1493"/>
      <c r="N24" s="1493"/>
      <c r="O24" s="1493"/>
      <c r="P24" s="1493"/>
      <c r="Q24" s="1493"/>
      <c r="R24" s="1494"/>
      <c r="S24" s="1492"/>
      <c r="T24" s="1493"/>
      <c r="U24" s="1493"/>
      <c r="V24" s="1493"/>
      <c r="W24" s="1493"/>
      <c r="X24" s="1493"/>
      <c r="Y24" s="1494"/>
    </row>
    <row r="25" spans="1:25" ht="45" customHeight="1" x14ac:dyDescent="0.25">
      <c r="A25" s="1497" t="s">
        <v>81</v>
      </c>
      <c r="B25" s="1498"/>
      <c r="C25" s="1492" t="s">
        <v>583</v>
      </c>
      <c r="D25" s="1493"/>
      <c r="E25" s="1493"/>
      <c r="F25" s="1493"/>
      <c r="G25" s="1493"/>
      <c r="H25" s="1493"/>
      <c r="I25" s="1493"/>
      <c r="J25" s="1493"/>
      <c r="K25" s="1494"/>
      <c r="L25" s="1492" t="s">
        <v>781</v>
      </c>
      <c r="M25" s="1493"/>
      <c r="N25" s="1493"/>
      <c r="O25" s="1493"/>
      <c r="P25" s="1493"/>
      <c r="Q25" s="1493"/>
      <c r="R25" s="1494"/>
      <c r="S25" s="1492"/>
      <c r="T25" s="1493"/>
      <c r="U25" s="1493"/>
      <c r="V25" s="1493"/>
      <c r="W25" s="1493"/>
      <c r="X25" s="1493"/>
      <c r="Y25" s="1494"/>
    </row>
    <row r="26" spans="1:25" ht="45" customHeight="1" x14ac:dyDescent="0.25">
      <c r="A26" s="1497" t="s">
        <v>80</v>
      </c>
      <c r="B26" s="1498"/>
      <c r="C26" s="1492" t="s">
        <v>1091</v>
      </c>
      <c r="D26" s="1493"/>
      <c r="E26" s="1493"/>
      <c r="F26" s="1493"/>
      <c r="G26" s="1493"/>
      <c r="H26" s="1493"/>
      <c r="I26" s="1493"/>
      <c r="J26" s="1493"/>
      <c r="K26" s="1494"/>
      <c r="L26" s="1492" t="s">
        <v>876</v>
      </c>
      <c r="M26" s="1493"/>
      <c r="N26" s="1493"/>
      <c r="O26" s="1493"/>
      <c r="P26" s="1493"/>
      <c r="Q26" s="1493"/>
      <c r="R26" s="1494"/>
      <c r="S26" s="1492"/>
      <c r="T26" s="1493"/>
      <c r="U26" s="1493"/>
      <c r="V26" s="1493"/>
      <c r="W26" s="1493"/>
      <c r="X26" s="1493"/>
      <c r="Y26" s="1494"/>
    </row>
    <row r="27" spans="1:25" ht="45" customHeight="1" x14ac:dyDescent="0.25">
      <c r="A27" s="1495" t="s">
        <v>341</v>
      </c>
      <c r="B27" s="1496"/>
      <c r="C27" s="1492" t="s">
        <v>1092</v>
      </c>
      <c r="D27" s="1493"/>
      <c r="E27" s="1493"/>
      <c r="F27" s="1493"/>
      <c r="G27" s="1493"/>
      <c r="H27" s="1493"/>
      <c r="I27" s="1493"/>
      <c r="J27" s="1493"/>
      <c r="K27" s="1494"/>
      <c r="L27" s="1492" t="s">
        <v>877</v>
      </c>
      <c r="M27" s="1493"/>
      <c r="N27" s="1493"/>
      <c r="O27" s="1493"/>
      <c r="P27" s="1493"/>
      <c r="Q27" s="1493"/>
      <c r="R27" s="1494"/>
      <c r="S27" s="1492"/>
      <c r="T27" s="1493"/>
      <c r="U27" s="1493"/>
      <c r="V27" s="1493"/>
      <c r="W27" s="1493"/>
      <c r="X27" s="1493"/>
      <c r="Y27" s="1494"/>
    </row>
    <row r="30" spans="1:25" x14ac:dyDescent="0.25">
      <c r="D30" s="4"/>
    </row>
    <row r="32" spans="1:25" x14ac:dyDescent="0.25">
      <c r="I32" s="12"/>
      <c r="J32" s="12"/>
      <c r="K32" s="12"/>
    </row>
    <row r="33" spans="9:11" ht="15.75" x14ac:dyDescent="0.25">
      <c r="I33" s="13"/>
      <c r="J33" s="14"/>
      <c r="K33" s="5"/>
    </row>
    <row r="34" spans="9:11" x14ac:dyDescent="0.25">
      <c r="I34" s="12"/>
      <c r="J34" s="5"/>
    </row>
    <row r="35" spans="9:11" x14ac:dyDescent="0.25">
      <c r="I35" s="12"/>
    </row>
  </sheetData>
  <mergeCells count="56">
    <mergeCell ref="B6:J6"/>
    <mergeCell ref="L6:Q6"/>
    <mergeCell ref="R6:Y6"/>
    <mergeCell ref="L7:Q7"/>
    <mergeCell ref="L5:Q5"/>
    <mergeCell ref="R5:Y5"/>
    <mergeCell ref="R7:Y7"/>
    <mergeCell ref="A1:A2"/>
    <mergeCell ref="B2:M2"/>
    <mergeCell ref="B4:J4"/>
    <mergeCell ref="L4:Q4"/>
    <mergeCell ref="R4:Y4"/>
    <mergeCell ref="B8:J8"/>
    <mergeCell ref="L8:Q8"/>
    <mergeCell ref="R8:Y8"/>
    <mergeCell ref="L9:Q9"/>
    <mergeCell ref="R9:Y9"/>
    <mergeCell ref="B10:J10"/>
    <mergeCell ref="L10:Q10"/>
    <mergeCell ref="R10:Y10"/>
    <mergeCell ref="A13:M14"/>
    <mergeCell ref="N13:Y14"/>
    <mergeCell ref="B11:J11"/>
    <mergeCell ref="L11:Q11"/>
    <mergeCell ref="R11:Y11"/>
    <mergeCell ref="A16:M17"/>
    <mergeCell ref="N16:Y17"/>
    <mergeCell ref="N18:Q19"/>
    <mergeCell ref="R18:U18"/>
    <mergeCell ref="V18:Y18"/>
    <mergeCell ref="R19:U19"/>
    <mergeCell ref="V19:Y19"/>
    <mergeCell ref="A21:Y21"/>
    <mergeCell ref="C22:K22"/>
    <mergeCell ref="L22:R22"/>
    <mergeCell ref="S22:Y22"/>
    <mergeCell ref="A23:B23"/>
    <mergeCell ref="C23:K23"/>
    <mergeCell ref="L23:R23"/>
    <mergeCell ref="S23:Y23"/>
    <mergeCell ref="A24:B24"/>
    <mergeCell ref="C24:K24"/>
    <mergeCell ref="L24:R24"/>
    <mergeCell ref="S24:Y24"/>
    <mergeCell ref="A25:B25"/>
    <mergeCell ref="C25:K25"/>
    <mergeCell ref="L25:R25"/>
    <mergeCell ref="S25:Y25"/>
    <mergeCell ref="A26:B26"/>
    <mergeCell ref="C26:K26"/>
    <mergeCell ref="L26:R26"/>
    <mergeCell ref="S26:Y26"/>
    <mergeCell ref="A27:B27"/>
    <mergeCell ref="C27:K27"/>
    <mergeCell ref="L27:R27"/>
    <mergeCell ref="S27:Y27"/>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Y35"/>
  <sheetViews>
    <sheetView tabSelected="1" zoomScale="85" zoomScaleNormal="85" workbookViewId="0">
      <selection activeCell="A12" sqref="A12"/>
    </sheetView>
  </sheetViews>
  <sheetFormatPr baseColWidth="10" defaultRowHeight="15" x14ac:dyDescent="0.25"/>
  <cols>
    <col min="1" max="1" width="7.28515625" style="444" customWidth="1"/>
    <col min="2" max="10" width="6.5703125" style="444" customWidth="1"/>
    <col min="11" max="11" width="9.140625" style="444" customWidth="1"/>
    <col min="12" max="17" width="8.28515625" style="444" customWidth="1"/>
    <col min="18" max="25" width="8.5703125" style="444" customWidth="1"/>
    <col min="26" max="31" width="4.7109375" style="444" customWidth="1"/>
    <col min="32" max="16384" width="11.42578125" style="444"/>
  </cols>
  <sheetData>
    <row r="1" spans="1:25" ht="18" customHeight="1" x14ac:dyDescent="0.25">
      <c r="A1" s="1499" t="s">
        <v>1094</v>
      </c>
      <c r="B1" s="291" t="s">
        <v>42</v>
      </c>
      <c r="C1" s="292"/>
      <c r="D1" s="292"/>
      <c r="E1" s="292"/>
      <c r="F1" s="292"/>
      <c r="G1" s="292"/>
      <c r="H1" s="292"/>
      <c r="I1" s="292"/>
      <c r="J1" s="292"/>
      <c r="K1" s="292"/>
      <c r="L1" s="292"/>
      <c r="M1" s="293"/>
      <c r="N1" s="299" t="s">
        <v>381</v>
      </c>
      <c r="O1" s="294"/>
      <c r="P1" s="294"/>
      <c r="Q1" s="294"/>
      <c r="R1" s="294"/>
      <c r="S1" s="294"/>
      <c r="T1" s="294"/>
      <c r="U1" s="294"/>
      <c r="V1" s="294"/>
      <c r="W1" s="294"/>
      <c r="X1" s="294"/>
      <c r="Y1" s="295"/>
    </row>
    <row r="2" spans="1:25" ht="20.25" customHeight="1" thickBot="1" x14ac:dyDescent="0.3">
      <c r="A2" s="1500"/>
      <c r="B2" s="1501" t="str">
        <f>INDEX(Problématiques_compétences!$A$3:$D$118,QUOTIENT(MATCH(A1,Problématiques_compétences!$D$3:$D$118,0),8)*8+2,1)</f>
        <v>7) Préserver les ressources (économiser l'énergie et préserver l'environnement)</v>
      </c>
      <c r="C2" s="1502"/>
      <c r="D2" s="1502"/>
      <c r="E2" s="1502"/>
      <c r="F2" s="1502"/>
      <c r="G2" s="1502"/>
      <c r="H2" s="1502"/>
      <c r="I2" s="1502"/>
      <c r="J2" s="1502"/>
      <c r="K2" s="1502"/>
      <c r="L2" s="1502"/>
      <c r="M2" s="1503"/>
      <c r="N2" s="296" t="str">
        <f>INDEX(Problématiques_compétences!$B$3:$D$118,MATCH(A1,Problématiques_compétences!$D$3:$D$118,0),1)</f>
        <v>Comment récupérer de l’énergie plus écologique ?</v>
      </c>
      <c r="O2" s="297"/>
      <c r="P2" s="297"/>
      <c r="Q2" s="297"/>
      <c r="R2" s="297"/>
      <c r="S2" s="297"/>
      <c r="T2" s="297"/>
      <c r="U2" s="297"/>
      <c r="V2" s="297"/>
      <c r="W2" s="297"/>
      <c r="X2" s="297"/>
      <c r="Y2" s="298"/>
    </row>
    <row r="3" spans="1:25" ht="15.75" customHeight="1" x14ac:dyDescent="0.25">
      <c r="A3" s="291" t="s">
        <v>55</v>
      </c>
      <c r="B3" s="300"/>
      <c r="C3" s="300"/>
      <c r="D3" s="300"/>
      <c r="E3" s="301"/>
      <c r="F3" s="300"/>
      <c r="G3" s="300"/>
      <c r="H3" s="301"/>
      <c r="I3" s="300"/>
      <c r="J3" s="300"/>
      <c r="K3" s="302" t="s">
        <v>71</v>
      </c>
      <c r="L3" s="303"/>
      <c r="M3" s="303"/>
      <c r="N3" s="303"/>
      <c r="O3" s="300"/>
      <c r="P3" s="300"/>
      <c r="Q3" s="300"/>
      <c r="R3" s="304" t="s">
        <v>350</v>
      </c>
      <c r="S3" s="300"/>
      <c r="T3" s="300"/>
      <c r="U3" s="300"/>
      <c r="V3" s="300"/>
      <c r="W3" s="300"/>
      <c r="X3" s="300"/>
      <c r="Y3" s="305"/>
    </row>
    <row r="4" spans="1:25" ht="32.25" customHeight="1" x14ac:dyDescent="0.25">
      <c r="A4" s="311" t="str">
        <f t="array" aca="1" ref="A4" ca="1">IFERROR(INDEX(Problématiques_compétences!$F$2:$AK$2,SMALL(IF(INDIRECT("Problématiques_compétences!F"&amp;MATCH($A$1,Problématiques_compétences!$D$1:$D$118,0)):INDIRECT("Problématiques_compétences!AK"&amp;MATCH($A$1,Problématiques_compétences!$D$1:$D$118,0))="x",COLUMN(Problématiques_compétences!$F$1:$AK$1)-5,""),ROW()-3)),"")</f>
        <v>CT 1.2</v>
      </c>
      <c r="B4" s="1508" t="str">
        <f ca="1">INDEX(Programme!$B$4:$C$46,MATCH(A4,Programme!$B$4:$B$46,0),2)</f>
        <v xml:space="preserve">► Mesurer des grandeurs de manière directe ou indirecte. </v>
      </c>
      <c r="C4" s="1508"/>
      <c r="D4" s="1508"/>
      <c r="E4" s="1508"/>
      <c r="F4" s="1508"/>
      <c r="G4" s="1508"/>
      <c r="H4" s="1508"/>
      <c r="I4" s="1508"/>
      <c r="J4" s="1508"/>
      <c r="K4" s="306" t="str">
        <f t="array" aca="1" ref="K4" ca="1">INDEX(Programme!$B$3:$G$46,MATCH($A$4,Programme!$B$3:$B$46,0),SMALL(IF(INDIRECT("Programme!D"&amp;MATCH($A$4,Programme!$B$1:$B$46,0)):INDIRECT("Programme!G"&amp;MATCH($A$4,Programme!$B$1:$B$46,0))&lt;&gt;"",COLUMN(Programme!$D$3:$G$3)-1),ROW()-3))</f>
        <v>MSOST.1.6</v>
      </c>
      <c r="L4" s="1504" t="str">
        <f ca="1">IFERROR(INDEX(Programme!$I$7:$J$94,MATCH($K4,Programme!$I$7:$I$94,0),2),"")</f>
        <v xml:space="preserve">Mesurer des grandeurs de manière directe ou indirecte. </v>
      </c>
      <c r="M4" s="1504"/>
      <c r="N4" s="1504"/>
      <c r="O4" s="1504"/>
      <c r="P4" s="1504"/>
      <c r="Q4" s="1505"/>
      <c r="R4" s="1511" t="str">
        <f ca="1">IFERROR(INDEX(Programme!$K$7:$L$94,MATCH($K4&amp;".1",Programme!$K$7:$K$94,0),2),"")&amp;IFERROR(INDEX(Programme!$K$7:$L$94,MATCH($K4&amp;".2",Programme!$K$7:$K$94,0),2),"")&amp;IFERROR(INDEX(Programme!$K$7:$L$94,MATCH($K4&amp;".3",Programme!$K$7:$K$94,0),2),"")&amp;IFERROR(INDEX(Programme!$K$7:$L$94,MATCH($K4&amp;".4",Programme!$K$7:$K$94,0),2),"")&amp;IFERROR(INDEX(Programme!$K$7:$L$94,MATCH($K4&amp;".5",Programme!$K$7:$K$94,0),2),"")&amp;IFERROR(INDEX(Programme!$K$7:$L$94,MATCH($K4&amp;".6",Programme!$K$7:$K$94,0),2),"")</f>
        <v>Instruments de mesure usuels. Principe de fonctionnement d’un capteur, d’un codeur, d’un détecteur. Nature du signal : analogique ou numérique. Nature d’une information : logique ou analogique.</v>
      </c>
      <c r="S4" s="1504"/>
      <c r="T4" s="1504"/>
      <c r="U4" s="1504"/>
      <c r="V4" s="1504"/>
      <c r="W4" s="1504"/>
      <c r="X4" s="1504"/>
      <c r="Y4" s="1512"/>
    </row>
    <row r="5" spans="1:25" ht="32.25" customHeight="1" x14ac:dyDescent="0.25">
      <c r="A5" s="307"/>
      <c r="B5" s="308"/>
      <c r="C5" s="308"/>
      <c r="D5" s="308"/>
      <c r="E5" s="309"/>
      <c r="F5" s="309"/>
      <c r="G5" s="309"/>
      <c r="H5" s="309"/>
      <c r="I5" s="309"/>
      <c r="J5" s="309"/>
      <c r="K5" s="310" t="str">
        <f t="array" aca="1" ref="K5" ca="1">IFERROR(INDEX(Programme!$B$3:$G$46,MATCH($A$4,Programme!$B$3:$B$46,0),SMALL(IF(INDIRECT("Programme!D"&amp;MATCH($A$4,Programme!$B$1:$B$46,0)):INDIRECT("Programme!G"&amp;MATCH($A$4,Programme!$B$1:$B$46,0))&lt;&gt;"",COLUMN(Programme!$D$3:$G$3)-1),ROW()-3)),"")</f>
        <v/>
      </c>
      <c r="L5" s="1506" t="str">
        <f ca="1">IFERROR(INDEX(Programme!$I$7:$J$94,MATCH($K5,Programme!$I$7:$I$94,0),2),"")</f>
        <v/>
      </c>
      <c r="M5" s="1506"/>
      <c r="N5" s="1506"/>
      <c r="O5" s="1506"/>
      <c r="P5" s="1506"/>
      <c r="Q5" s="1507"/>
      <c r="R5" s="1513" t="str">
        <f ca="1">IFERROR(INDEX(Programme!$K$7:$L$94,MATCH($K5&amp;".1",Programme!$K$7:$K$94,0),2),"")&amp;IFERROR(INDEX(Programme!$K$7:$L$94,MATCH($K5&amp;".2",Programme!$K$7:$K$94,0),2),"")&amp;IFERROR(INDEX(Programme!$K$7:$L$94,MATCH($K5&amp;".3",Programme!$K$7:$K$94,0),2),"")&amp;IFERROR(INDEX(Programme!$K$7:$L$94,MATCH($K5&amp;".4",Programme!$K$7:$K$94,0),2),"")&amp;IFERROR(INDEX(Programme!$K$7:$L$94,MATCH($K5&amp;".5",Programme!$K$7:$K$94,0),2),"")&amp;IFERROR(INDEX(Programme!$K$7:$L$94,MATCH($K5&amp;".6",Programme!$K$7:$K$94,0),2),"")</f>
        <v/>
      </c>
      <c r="S5" s="1506"/>
      <c r="T5" s="1506"/>
      <c r="U5" s="1506"/>
      <c r="V5" s="1506"/>
      <c r="W5" s="1506"/>
      <c r="X5" s="1506"/>
      <c r="Y5" s="1514"/>
    </row>
    <row r="6" spans="1:25" ht="32.25" customHeight="1" x14ac:dyDescent="0.25">
      <c r="A6" s="311" t="str">
        <f t="array" aca="1" ref="A6" ca="1">IFERROR(INDEX(Problématiques_compétences!$F$2:$AK$2,SMALL(IF(INDIRECT("Problématiques_compétences!F"&amp;MATCH($A$1,Problématiques_compétences!$D$1:$D$118,0)):INDIRECT("Problématiques_compétences!AK"&amp;MATCH($A$1,Problématiques_compétences!$D$1:$D$118,0))="x",COLUMN(Problématiques_compétences!$F$1:$AK$1)-5,""),ROW()-4)),"")</f>
        <v>CS 1.6</v>
      </c>
      <c r="B6" s="1508" t="str">
        <f ca="1">IFERROR(INDEX(Programme!$B$4:$C$46,MATCH(A6,Programme!$B$4:$B$46,0),2),"")</f>
        <v>► Analyser le fonctionnement et la structure d’un objet, identifier les entrées et sorties.</v>
      </c>
      <c r="C6" s="1508"/>
      <c r="D6" s="1508"/>
      <c r="E6" s="1508"/>
      <c r="F6" s="1508"/>
      <c r="G6" s="1508"/>
      <c r="H6" s="1508"/>
      <c r="I6" s="1508"/>
      <c r="J6" s="1508"/>
      <c r="K6" s="306" t="str">
        <f t="array" aca="1" ref="K6" ca="1">IFERROR(INDEX(Programme!$B$3:$G$46,MATCH($A$6,Programme!$B$3:$B$46,0),SMALL(IF(INDIRECT("Programme!D"&amp;MATCH($A$6,Programme!$B$1:$B$46,0)):INDIRECT("Programme!G"&amp;MATCH($A$6,Programme!$B$1:$B$46,0))&lt;&gt;"",COLUMN(Programme!$D$3:$G$3)-1),ROW()-5)),"")</f>
        <v>MSOST.1.3</v>
      </c>
      <c r="L6" s="1504" t="str">
        <f ca="1">IFERROR(INDEX(Programme!$I$7:$J$94,MATCH($K6,Programme!$I$7:$I$94,0),2),"")</f>
        <v>Analyser le fonctionnement et la structure d’un objet, identifier les entrées et sorties.</v>
      </c>
      <c r="M6" s="1504"/>
      <c r="N6" s="1504"/>
      <c r="O6" s="1504"/>
      <c r="P6" s="1504"/>
      <c r="Q6" s="1505"/>
      <c r="R6" s="1511" t="str">
        <f ca="1">IFERROR(INDEX(Programme!$K$7:$L$94,MATCH($K6&amp;".1",Programme!$K$7:$K$94,0),2),"")&amp;IFERROR(INDEX(Programme!$K$7:$L$94,MATCH($K6&amp;".2",Programme!$K$7:$K$94,0),2),"")&amp;IFERROR(INDEX(Programme!$K$7:$L$94,MATCH($K6&amp;".3",Programme!$K$7:$K$94,0),2),"")&amp;IFERROR(INDEX(Programme!$K$7:$L$94,MATCH($K6&amp;".4",Programme!$K$7:$K$94,0),2),"")&amp;IFERROR(INDEX(Programme!$K$7:$L$94,MATCH($K6&amp;".5",Programme!$K$7:$K$94,0),2),"")&amp;IFERROR(INDEX(Programme!$K$7:$L$94,MATCH($K6&amp;".6",Programme!$K$7:$K$94,0),2),"")</f>
        <v>Représentation fonctionnelle des systèmes. Structure des systèmes. Chaîne d’énergie.Chaîne d’information.</v>
      </c>
      <c r="S6" s="1504"/>
      <c r="T6" s="1504"/>
      <c r="U6" s="1504"/>
      <c r="V6" s="1504"/>
      <c r="W6" s="1504"/>
      <c r="X6" s="1504"/>
      <c r="Y6" s="1512"/>
    </row>
    <row r="7" spans="1:25" ht="32.25" customHeight="1" x14ac:dyDescent="0.25">
      <c r="A7" s="312"/>
      <c r="B7" s="314"/>
      <c r="C7" s="314"/>
      <c r="D7" s="314"/>
      <c r="E7" s="314"/>
      <c r="F7" s="314"/>
      <c r="G7" s="314"/>
      <c r="H7" s="314"/>
      <c r="I7" s="314"/>
      <c r="J7" s="314"/>
      <c r="K7" s="310" t="str">
        <f t="array" aca="1" ref="K7" ca="1">IFERROR(INDEX(Programme!$B$3:$G$46,MATCH($A$6,Programme!$B$3:$B$46,0),SMALL(IF(INDIRECT("Programme!D"&amp;MATCH($A$6,Programme!$B$1:$B$46,0)):INDIRECT("Programme!G"&amp;MATCH($A$6,Programme!$B$1:$B$46,0))&lt;&gt;"",COLUMN(Programme!$D$3:$G$3)-1),ROW()-5)),"")</f>
        <v/>
      </c>
      <c r="L7" s="1506" t="str">
        <f ca="1">IFERROR(INDEX(Programme!$I$7:$J$94,MATCH($K7,Programme!$I$7:$I$94,0),2),"")</f>
        <v/>
      </c>
      <c r="M7" s="1506"/>
      <c r="N7" s="1506"/>
      <c r="O7" s="1506"/>
      <c r="P7" s="1506"/>
      <c r="Q7" s="1507"/>
      <c r="R7" s="1513" t="str">
        <f ca="1">IFERROR(INDEX(Programme!$K$7:$L$94,MATCH($K7&amp;".1",Programme!$K$7:$K$94,0),2),"")&amp;IFERROR(INDEX(Programme!$K$7:$L$94,MATCH($K7&amp;".2",Programme!$K$7:$K$94,0),2),"")&amp;IFERROR(INDEX(Programme!$K$7:$L$94,MATCH($K7&amp;".3",Programme!$K$7:$K$94,0),2),"")&amp;IFERROR(INDEX(Programme!$K$7:$L$94,MATCH($K7&amp;".4",Programme!$K$7:$K$94,0),2),"")&amp;IFERROR(INDEX(Programme!$K$7:$L$94,MATCH($K7&amp;".5",Programme!$K$7:$K$94,0),2),"")&amp;IFERROR(INDEX(Programme!$K$7:$L$94,MATCH($K7&amp;".6",Programme!$K$7:$K$94,0),2),"")</f>
        <v/>
      </c>
      <c r="S7" s="1506"/>
      <c r="T7" s="1506"/>
      <c r="U7" s="1506"/>
      <c r="V7" s="1506"/>
      <c r="W7" s="1506"/>
      <c r="X7" s="1506"/>
      <c r="Y7" s="1514"/>
    </row>
    <row r="8" spans="1:25" ht="32.25" customHeight="1" x14ac:dyDescent="0.25">
      <c r="A8" s="311" t="str">
        <f t="array" aca="1" ref="A8" ca="1">IFERROR(INDEX(Problématiques_compétences!$F$2:$AK$2,SMALL(IF(INDIRECT("Problématiques_compétences!F"&amp;MATCH($A$1,Problématiques_compétences!$D$1:$D$118,0)):INDIRECT("Problématiques_compétences!AK"&amp;MATCH($A$1,Problématiques_compétences!$D$1:$D$118,0))="x",COLUMN(Problématiques_compétences!$F$1:$AK$1)-5,""),ROW()-5)),"")</f>
        <v>CT 2.4</v>
      </c>
      <c r="B8" s="1508" t="str">
        <f ca="1">IFERROR(INDEX(Programme!$B$4:$C$46,MATCH(A8,Programme!$B$4:$B$46,0),2),"")</f>
        <v>► Associer des solutions techniques à des fonctions.</v>
      </c>
      <c r="C8" s="1508"/>
      <c r="D8" s="1508"/>
      <c r="E8" s="1508"/>
      <c r="F8" s="1508"/>
      <c r="G8" s="1508"/>
      <c r="H8" s="1508"/>
      <c r="I8" s="1508"/>
      <c r="J8" s="1508"/>
      <c r="K8" s="306" t="str">
        <f t="array" aca="1" ref="K8" ca="1">IFERROR(INDEX(Programme!$B$3:$G$46,MATCH($A$8,Programme!$B$3:$B$46,0),SMALL(IF(INDIRECT("Programme!D"&amp;MATCH($A$8,Programme!$B$1:$B$46,0)):INDIRECT("Programme!G"&amp;MATCH($A$8,Programme!$B$1:$B$46,0))&lt;&gt;"",COLUMN(Programme!$D$3:$G$3)-1),ROW()-7)),"")</f>
        <v>MSOST.1.2</v>
      </c>
      <c r="L8" s="1504" t="str">
        <f ca="1">IFERROR(INDEX(Programme!$I$7:$J$94,MATCH($K8,Programme!$I$7:$I$94,0),2),"")</f>
        <v>Associer des solutions techniques à des fonctions.</v>
      </c>
      <c r="M8" s="1504"/>
      <c r="N8" s="1504"/>
      <c r="O8" s="1504"/>
      <c r="P8" s="1504"/>
      <c r="Q8" s="1505"/>
      <c r="R8" s="1511" t="str">
        <f ca="1">IFERROR(INDEX(Programme!$K$7:$L$94,MATCH($K8&amp;".1",Programme!$K$7:$K$94,0),2),"")&amp;IFERROR(INDEX(Programme!$K$7:$L$94,MATCH($K8&amp;".2",Programme!$K$7:$K$94,0),2),"")&amp;IFERROR(INDEX(Programme!$K$7:$L$94,MATCH($K8&amp;".3",Programme!$K$7:$K$94,0),2),"")&amp;IFERROR(INDEX(Programme!$K$7:$L$94,MATCH($K8&amp;".4",Programme!$K$7:$K$94,0),2),"")&amp;IFERROR(INDEX(Programme!$K$7:$L$94,MATCH($K8&amp;".5",Programme!$K$7:$K$94,0),2),"")&amp;IFERROR(INDEX(Programme!$K$7:$L$94,MATCH($K8&amp;".6",Programme!$K$7:$K$94,0),2),"")</f>
        <v>Analyse fonctionnelle systémique.</v>
      </c>
      <c r="S8" s="1504"/>
      <c r="T8" s="1504"/>
      <c r="U8" s="1504"/>
      <c r="V8" s="1504"/>
      <c r="W8" s="1504"/>
      <c r="X8" s="1504"/>
      <c r="Y8" s="1512"/>
    </row>
    <row r="9" spans="1:25" ht="32.25" customHeight="1" x14ac:dyDescent="0.25">
      <c r="A9" s="313"/>
      <c r="B9" s="315"/>
      <c r="C9" s="315"/>
      <c r="D9" s="315"/>
      <c r="E9" s="315"/>
      <c r="F9" s="315"/>
      <c r="G9" s="315"/>
      <c r="H9" s="315"/>
      <c r="I9" s="315"/>
      <c r="J9" s="315"/>
      <c r="K9" s="310" t="str">
        <f t="array" aca="1" ref="K9" ca="1">IFERROR(INDEX(Programme!$B$3:$G$46,MATCH($A$8,Programme!$B$3:$B$46,0),SMALL(IF(INDIRECT("Programme!D"&amp;MATCH($A$8,Programme!$B$1:$B$46,0)):INDIRECT("Programme!G"&amp;MATCH($A$8,Programme!$B$1:$B$46,0))&lt;&gt;"",COLUMN(Programme!$D$3:$G$3)-1),ROW()-7)),"")</f>
        <v/>
      </c>
      <c r="L9" s="1506" t="str">
        <f ca="1">IFERROR(INDEX(Programme!$I$7:$J$94,MATCH($K9,Programme!$I$7:$I$94,0),2),"")</f>
        <v/>
      </c>
      <c r="M9" s="1506"/>
      <c r="N9" s="1506"/>
      <c r="O9" s="1506"/>
      <c r="P9" s="1506"/>
      <c r="Q9" s="1507"/>
      <c r="R9" s="1513" t="str">
        <f ca="1">IFERROR(INDEX(Programme!$K$7:$L$94,MATCH($K9&amp;".1",Programme!$K$7:$K$94,0),2),"")&amp;IFERROR(INDEX(Programme!$K$7:$L$94,MATCH($K9&amp;".2",Programme!$K$7:$K$94,0),2),"")&amp;IFERROR(INDEX(Programme!$K$7:$L$94,MATCH($K9&amp;".3",Programme!$K$7:$K$94,0),2),"")&amp;IFERROR(INDEX(Programme!$K$7:$L$94,MATCH($K9&amp;".4",Programme!$K$7:$K$94,0),2),"")&amp;IFERROR(INDEX(Programme!$K$7:$L$94,MATCH($K9&amp;".5",Programme!$K$7:$K$94,0),2),"")&amp;IFERROR(INDEX(Programme!$K$7:$L$94,MATCH($K9&amp;".6",Programme!$K$7:$K$94,0),2),"")</f>
        <v/>
      </c>
      <c r="S9" s="1506"/>
      <c r="T9" s="1506"/>
      <c r="U9" s="1506"/>
      <c r="V9" s="1506"/>
      <c r="W9" s="1506"/>
      <c r="X9" s="1506"/>
      <c r="Y9" s="1514"/>
    </row>
    <row r="10" spans="1:25" ht="32.25" customHeight="1" x14ac:dyDescent="0.25">
      <c r="A10" s="311" t="str">
        <f t="array" aca="1" ref="A10" ca="1">IFERROR(INDEX(Problématiques_compétences!$F$2:$AK$2,SMALL(IF(INDIRECT("Problématiques_compétences!F"&amp;MATCH($A$1,Problématiques_compétences!$D$1:$D$118,0)):INDIRECT("Problématiques_compétences!AK"&amp;MATCH($A$1,Problématiques_compétences!$D$1:$D$118,0))="x",COLUMN(Problématiques_compétences!$F$1:$AK$1)-5,""),ROW()-6)),"")</f>
        <v>CT 3.1</v>
      </c>
      <c r="B10" s="1508" t="str">
        <f ca="1">IFERROR(INDEX(Programme!$B$4:$C$46,MATCH(A10,Programme!$B$4:$B$46,0),2),"")</f>
        <v>► Exprimer sa pensée à l’aide d’outils de description adaptés : croquis, schémas, graphes, diagrammes, tableaux (représentations non normées).</v>
      </c>
      <c r="C10" s="1508"/>
      <c r="D10" s="1508"/>
      <c r="E10" s="1508"/>
      <c r="F10" s="1508"/>
      <c r="G10" s="1508"/>
      <c r="H10" s="1508"/>
      <c r="I10" s="1508"/>
      <c r="J10" s="1508"/>
      <c r="K10" s="306" t="str">
        <f t="array" aca="1" ref="K10" ca="1">IFERROR(INDEX(Programme!$B$3:$G$46,MATCH($A$10,Programme!$B$3:$B$46,0),SMALL(IF(INDIRECT("Programme!D"&amp;MATCH($A$10,Programme!$B$1:$B$46,0)):INDIRECT("Programme!G"&amp;MATCH($A$10,Programme!$B$1:$B$46,0))&lt;&gt;"",COLUMN(Programme!$D$3:$G$3)-1),ROW()-9)),"")</f>
        <v>OTSCIS.2.1</v>
      </c>
      <c r="L10" s="1504" t="str">
        <f ca="1">IFERROR(INDEX(Programme!$I$7:$J$94,MATCH($K10,Programme!$I$7:$I$94,0),2),"")</f>
        <v xml:space="preserve">Exprimer sa pensée à l’aide d’outils de description adaptés : croquis, schémas, graphes, diagrammes, tableaux. </v>
      </c>
      <c r="M10" s="1504"/>
      <c r="N10" s="1504"/>
      <c r="O10" s="1504"/>
      <c r="P10" s="1504"/>
      <c r="Q10" s="1505"/>
      <c r="R10" s="1511" t="str">
        <f ca="1">IFERROR(INDEX(Programme!$K$7:$L$94,MATCH($K10&amp;".1",Programme!$K$7:$K$94,0),2),"")&amp;IFERROR(INDEX(Programme!$K$7:$L$94,MATCH($K10&amp;".2",Programme!$K$7:$K$94,0),2),"")&amp;IFERROR(INDEX(Programme!$K$7:$L$94,MATCH($K10&amp;".3",Programme!$K$7:$K$94,0),2),"")&amp;IFERROR(INDEX(Programme!$K$7:$L$94,MATCH($K10&amp;".4",Programme!$K$7:$K$94,0),2),"")&amp;IFERROR(INDEX(Programme!$K$7:$L$94,MATCH($K10&amp;".5",Programme!$K$7:$K$94,0),2),"")&amp;IFERROR(INDEX(Programme!$K$7:$L$94,MATCH($K10&amp;".6",Programme!$K$7:$K$94,0),2),"")</f>
        <v>Croquis à main levée. Différents schémas. Carte heuristique. Notion d’algorithme.</v>
      </c>
      <c r="S10" s="1504"/>
      <c r="T10" s="1504"/>
      <c r="U10" s="1504"/>
      <c r="V10" s="1504"/>
      <c r="W10" s="1504"/>
      <c r="X10" s="1504"/>
      <c r="Y10" s="1512"/>
    </row>
    <row r="11" spans="1:25" ht="32.25" customHeight="1" thickBot="1" x14ac:dyDescent="0.3">
      <c r="A11" s="311"/>
      <c r="B11" s="1508"/>
      <c r="C11" s="1508"/>
      <c r="D11" s="1508"/>
      <c r="E11" s="1508"/>
      <c r="F11" s="1508"/>
      <c r="G11" s="1508"/>
      <c r="H11" s="1508"/>
      <c r="I11" s="1508"/>
      <c r="J11" s="1508"/>
      <c r="K11" s="306" t="str">
        <f t="array" aca="1" ref="K11" ca="1">IFERROR(INDEX(Programme!$B$3:$G$46,MATCH($A$10,Programme!$B$3:$B$46,0),SMALL(IF(INDIRECT("Programme!D"&amp;MATCH($A$10,Programme!$B$1:$B$46,0)):INDIRECT("Programme!G"&amp;MATCH($A$10,Programme!$B$1:$B$46,0))&lt;&gt;"",COLUMN(Programme!$D$3:$G$3)-1),ROW()-9)),"")</f>
        <v/>
      </c>
      <c r="L11" s="1504" t="str">
        <f ca="1">IFERROR(INDEX(Programme!$I$7:$J$94,MATCH($K11,Programme!$I$7:$I$94,0),2),"")</f>
        <v/>
      </c>
      <c r="M11" s="1504"/>
      <c r="N11" s="1509"/>
      <c r="O11" s="1509"/>
      <c r="P11" s="1509"/>
      <c r="Q11" s="1510"/>
      <c r="R11" s="1511" t="str">
        <f ca="1">IFERROR(INDEX(Programme!$K$7:$L$94,MATCH($K11&amp;".1",Programme!$K$7:$K$94,0),2),"")&amp;IFERROR(INDEX(Programme!$K$7:$L$94,MATCH($K11&amp;".2",Programme!$K$7:$K$94,0),2),"")&amp;IFERROR(INDEX(Programme!$K$7:$L$94,MATCH($K11&amp;".3",Programme!$K$7:$K$94,0),2),"")&amp;IFERROR(INDEX(Programme!$K$7:$L$94,MATCH($K11&amp;".4",Programme!$K$7:$K$94,0),2),"")&amp;IFERROR(INDEX(Programme!$K$7:$L$94,MATCH($K11&amp;".5",Programme!$K$7:$K$94,0),2),"")&amp;IFERROR(INDEX(Programme!$K$7:$L$94,MATCH($K11&amp;".6",Programme!$K$7:$K$94,0),2),"")</f>
        <v/>
      </c>
      <c r="S11" s="1504"/>
      <c r="T11" s="1504"/>
      <c r="U11" s="1504"/>
      <c r="V11" s="1504"/>
      <c r="W11" s="1504"/>
      <c r="X11" s="1504"/>
      <c r="Y11" s="1512"/>
    </row>
    <row r="12" spans="1:25" ht="16.5" customHeight="1" x14ac:dyDescent="0.25">
      <c r="A12" s="1242" t="s">
        <v>70</v>
      </c>
      <c r="B12" s="1243"/>
      <c r="C12" s="1243"/>
      <c r="D12" s="1243"/>
      <c r="E12" s="1243"/>
      <c r="F12" s="1243"/>
      <c r="G12" s="1243"/>
      <c r="H12" s="1243"/>
      <c r="I12" s="1243"/>
      <c r="J12" s="1243"/>
      <c r="K12" s="1244"/>
      <c r="L12" s="1245"/>
      <c r="M12" s="1246"/>
      <c r="N12" s="1247" t="s">
        <v>72</v>
      </c>
      <c r="O12" s="1248"/>
      <c r="P12" s="1248"/>
      <c r="Q12" s="1248"/>
      <c r="R12" s="1248"/>
      <c r="S12" s="1248"/>
      <c r="T12" s="1248"/>
      <c r="U12" s="1248"/>
      <c r="V12" s="1248"/>
      <c r="W12" s="1248"/>
      <c r="X12" s="1248"/>
      <c r="Y12" s="1249"/>
    </row>
    <row r="13" spans="1:25" x14ac:dyDescent="0.25">
      <c r="A13" s="1531" t="s">
        <v>1095</v>
      </c>
      <c r="B13" s="1532"/>
      <c r="C13" s="1532"/>
      <c r="D13" s="1532"/>
      <c r="E13" s="1532"/>
      <c r="F13" s="1532"/>
      <c r="G13" s="1532"/>
      <c r="H13" s="1532"/>
      <c r="I13" s="1532"/>
      <c r="J13" s="1532"/>
      <c r="K13" s="1532"/>
      <c r="L13" s="1532"/>
      <c r="M13" s="1533"/>
      <c r="N13" s="1525" t="s">
        <v>1119</v>
      </c>
      <c r="O13" s="1526"/>
      <c r="P13" s="1526"/>
      <c r="Q13" s="1526"/>
      <c r="R13" s="1526"/>
      <c r="S13" s="1526"/>
      <c r="T13" s="1526"/>
      <c r="U13" s="1526"/>
      <c r="V13" s="1526"/>
      <c r="W13" s="1526"/>
      <c r="X13" s="1526"/>
      <c r="Y13" s="1527"/>
    </row>
    <row r="14" spans="1:25" ht="55.5" customHeight="1" x14ac:dyDescent="0.25">
      <c r="A14" s="1534"/>
      <c r="B14" s="1535"/>
      <c r="C14" s="1535"/>
      <c r="D14" s="1535"/>
      <c r="E14" s="1535"/>
      <c r="F14" s="1535"/>
      <c r="G14" s="1535"/>
      <c r="H14" s="1535"/>
      <c r="I14" s="1535"/>
      <c r="J14" s="1535"/>
      <c r="K14" s="1535"/>
      <c r="L14" s="1535"/>
      <c r="M14" s="1536"/>
      <c r="N14" s="1538"/>
      <c r="O14" s="1539"/>
      <c r="P14" s="1539"/>
      <c r="Q14" s="1539"/>
      <c r="R14" s="1539"/>
      <c r="S14" s="1539"/>
      <c r="T14" s="1539"/>
      <c r="U14" s="1539"/>
      <c r="V14" s="1539"/>
      <c r="W14" s="1539"/>
      <c r="X14" s="1539"/>
      <c r="Y14" s="1540"/>
    </row>
    <row r="15" spans="1:25" ht="16.5" customHeight="1" x14ac:dyDescent="0.25">
      <c r="A15" s="1250" t="s">
        <v>382</v>
      </c>
      <c r="B15" s="1251"/>
      <c r="C15" s="1252"/>
      <c r="D15" s="1252"/>
      <c r="E15" s="1252"/>
      <c r="F15" s="1252"/>
      <c r="G15" s="1252"/>
      <c r="H15" s="1252"/>
      <c r="I15" s="1252"/>
      <c r="J15" s="1252"/>
      <c r="K15" s="1253"/>
      <c r="L15" s="1254"/>
      <c r="M15" s="1255"/>
      <c r="N15" s="1256" t="s">
        <v>383</v>
      </c>
      <c r="O15" s="1257"/>
      <c r="P15" s="1257"/>
      <c r="Q15" s="1257"/>
      <c r="R15" s="1257"/>
      <c r="S15" s="1257"/>
      <c r="T15" s="1257"/>
      <c r="U15" s="1257"/>
      <c r="V15" s="1257"/>
      <c r="W15" s="1257"/>
      <c r="X15" s="1257"/>
      <c r="Y15" s="1258"/>
    </row>
    <row r="16" spans="1:25" ht="30" customHeight="1" x14ac:dyDescent="0.25">
      <c r="A16" s="1525" t="s">
        <v>1097</v>
      </c>
      <c r="B16" s="1526"/>
      <c r="C16" s="1526"/>
      <c r="D16" s="1526"/>
      <c r="E16" s="1526"/>
      <c r="F16" s="1526"/>
      <c r="G16" s="1526"/>
      <c r="H16" s="1526"/>
      <c r="I16" s="1526"/>
      <c r="J16" s="1526"/>
      <c r="K16" s="1526"/>
      <c r="L16" s="1526"/>
      <c r="M16" s="1527"/>
      <c r="N16" s="1525" t="s">
        <v>1098</v>
      </c>
      <c r="O16" s="1526"/>
      <c r="P16" s="1526"/>
      <c r="Q16" s="1526"/>
      <c r="R16" s="1526"/>
      <c r="S16" s="1526"/>
      <c r="T16" s="1526"/>
      <c r="U16" s="1526"/>
      <c r="V16" s="1526"/>
      <c r="W16" s="1526"/>
      <c r="X16" s="1526"/>
      <c r="Y16" s="1527"/>
    </row>
    <row r="17" spans="1:25" ht="43.5" customHeight="1" thickBot="1" x14ac:dyDescent="0.3">
      <c r="A17" s="1528"/>
      <c r="B17" s="1529"/>
      <c r="C17" s="1529"/>
      <c r="D17" s="1529"/>
      <c r="E17" s="1529"/>
      <c r="F17" s="1529"/>
      <c r="G17" s="1529"/>
      <c r="H17" s="1529"/>
      <c r="I17" s="1529"/>
      <c r="J17" s="1529"/>
      <c r="K17" s="1529"/>
      <c r="L17" s="1529"/>
      <c r="M17" s="1530"/>
      <c r="N17" s="1528"/>
      <c r="O17" s="1529"/>
      <c r="P17" s="1529"/>
      <c r="Q17" s="1529"/>
      <c r="R17" s="1529"/>
      <c r="S17" s="1529"/>
      <c r="T17" s="1529"/>
      <c r="U17" s="1529"/>
      <c r="V17" s="1529"/>
      <c r="W17" s="1529"/>
      <c r="X17" s="1529"/>
      <c r="Y17" s="1530"/>
    </row>
    <row r="18" spans="1:25" ht="16.5" customHeight="1" x14ac:dyDescent="0.25">
      <c r="A18" s="1259" t="s">
        <v>73</v>
      </c>
      <c r="B18" s="1248"/>
      <c r="C18" s="1248"/>
      <c r="D18" s="1248"/>
      <c r="E18" s="1248"/>
      <c r="F18" s="1543" t="s">
        <v>1112</v>
      </c>
      <c r="G18" s="1587"/>
      <c r="H18" s="1587"/>
      <c r="I18" s="1587"/>
      <c r="J18" s="1587"/>
      <c r="K18" s="1587"/>
      <c r="L18" s="1245"/>
      <c r="M18" s="1260"/>
      <c r="N18" s="1520" t="s">
        <v>388</v>
      </c>
      <c r="O18" s="1521"/>
      <c r="P18" s="1521"/>
      <c r="Q18" s="1521"/>
      <c r="R18" s="1543" t="s">
        <v>578</v>
      </c>
      <c r="S18" s="1543"/>
      <c r="T18" s="1543"/>
      <c r="U18" s="1543"/>
      <c r="V18" s="1588"/>
      <c r="W18" s="1588"/>
      <c r="X18" s="1588"/>
      <c r="Y18" s="1589"/>
    </row>
    <row r="19" spans="1:25" ht="15.75" thickBot="1" x14ac:dyDescent="0.3">
      <c r="A19" s="1269" t="s">
        <v>473</v>
      </c>
      <c r="B19" s="1261"/>
      <c r="C19" s="1261"/>
      <c r="D19" s="1261"/>
      <c r="E19" s="1261"/>
      <c r="F19" s="1261"/>
      <c r="G19" s="1261"/>
      <c r="H19" s="1262"/>
      <c r="I19" s="1262"/>
      <c r="J19" s="1262"/>
      <c r="K19" s="1263"/>
      <c r="L19" s="1263"/>
      <c r="M19" s="1264"/>
      <c r="N19" s="1522"/>
      <c r="O19" s="1523"/>
      <c r="P19" s="1523"/>
      <c r="Q19" s="1523"/>
      <c r="R19" s="1529"/>
      <c r="S19" s="1529"/>
      <c r="T19" s="1529"/>
      <c r="U19" s="1529"/>
      <c r="V19" s="1518"/>
      <c r="W19" s="1518"/>
      <c r="X19" s="1518"/>
      <c r="Y19" s="1519"/>
    </row>
    <row r="20" spans="1:25" x14ac:dyDescent="0.25">
      <c r="A20" s="1265"/>
      <c r="B20" s="1257"/>
      <c r="C20" s="1257"/>
      <c r="D20" s="1257"/>
      <c r="E20" s="1257"/>
      <c r="F20" s="1257"/>
      <c r="G20" s="1257"/>
      <c r="H20" s="1253"/>
      <c r="I20" s="1253"/>
      <c r="J20" s="1253"/>
      <c r="K20" s="1266"/>
      <c r="L20" s="1266"/>
      <c r="M20" s="1266"/>
      <c r="N20" s="1266"/>
      <c r="O20" s="1267"/>
      <c r="P20" s="1267"/>
      <c r="Q20" s="1267"/>
      <c r="R20" s="1267"/>
      <c r="S20" s="1267"/>
      <c r="T20" s="1267"/>
      <c r="U20" s="1267"/>
      <c r="V20" s="1267"/>
      <c r="W20" s="1267"/>
      <c r="X20" s="1267"/>
      <c r="Y20" s="1267"/>
    </row>
    <row r="21" spans="1:25" ht="15.75" x14ac:dyDescent="0.25">
      <c r="A21" s="1537" t="s">
        <v>74</v>
      </c>
      <c r="B21" s="1537"/>
      <c r="C21" s="1537"/>
      <c r="D21" s="1537"/>
      <c r="E21" s="1537"/>
      <c r="F21" s="1537"/>
      <c r="G21" s="1537"/>
      <c r="H21" s="1537"/>
      <c r="I21" s="1537"/>
      <c r="J21" s="1537"/>
      <c r="K21" s="1537"/>
      <c r="L21" s="1537"/>
      <c r="M21" s="1537"/>
      <c r="N21" s="1537"/>
      <c r="O21" s="1537"/>
      <c r="P21" s="1537"/>
      <c r="Q21" s="1537"/>
      <c r="R21" s="1537"/>
      <c r="S21" s="1537"/>
      <c r="T21" s="1537"/>
      <c r="U21" s="1537"/>
      <c r="V21" s="1537"/>
      <c r="W21" s="1537"/>
      <c r="X21" s="1537"/>
      <c r="Y21" s="1537"/>
    </row>
    <row r="22" spans="1:25" x14ac:dyDescent="0.25">
      <c r="A22" s="1268"/>
      <c r="B22" s="1241"/>
      <c r="C22" s="1517" t="s">
        <v>75</v>
      </c>
      <c r="D22" s="1515"/>
      <c r="E22" s="1515"/>
      <c r="F22" s="1515"/>
      <c r="G22" s="1515"/>
      <c r="H22" s="1515"/>
      <c r="I22" s="1515"/>
      <c r="J22" s="1515"/>
      <c r="K22" s="1516"/>
      <c r="L22" s="1515" t="s">
        <v>76</v>
      </c>
      <c r="M22" s="1515"/>
      <c r="N22" s="1515"/>
      <c r="O22" s="1515"/>
      <c r="P22" s="1515"/>
      <c r="Q22" s="1515"/>
      <c r="R22" s="1516"/>
      <c r="S22" s="1517" t="s">
        <v>77</v>
      </c>
      <c r="T22" s="1515"/>
      <c r="U22" s="1515"/>
      <c r="V22" s="1515"/>
      <c r="W22" s="1515"/>
      <c r="X22" s="1515"/>
      <c r="Y22" s="1516"/>
    </row>
    <row r="23" spans="1:25" ht="60" customHeight="1" x14ac:dyDescent="0.25">
      <c r="A23" s="1497" t="s">
        <v>78</v>
      </c>
      <c r="B23" s="1524"/>
      <c r="C23" s="1492" t="s">
        <v>1099</v>
      </c>
      <c r="D23" s="1493"/>
      <c r="E23" s="1493"/>
      <c r="F23" s="1493"/>
      <c r="G23" s="1493"/>
      <c r="H23" s="1493"/>
      <c r="I23" s="1493"/>
      <c r="J23" s="1493"/>
      <c r="K23" s="1494"/>
      <c r="L23" s="1493" t="s">
        <v>1100</v>
      </c>
      <c r="M23" s="1493"/>
      <c r="N23" s="1493"/>
      <c r="O23" s="1493"/>
      <c r="P23" s="1493"/>
      <c r="Q23" s="1493"/>
      <c r="R23" s="1494"/>
      <c r="S23" s="1492" t="s">
        <v>1101</v>
      </c>
      <c r="T23" s="1493"/>
      <c r="U23" s="1493"/>
      <c r="V23" s="1493"/>
      <c r="W23" s="1493"/>
      <c r="X23" s="1493"/>
      <c r="Y23" s="1494"/>
    </row>
    <row r="24" spans="1:25" ht="196.5" customHeight="1" x14ac:dyDescent="0.25">
      <c r="A24" s="1495" t="s">
        <v>79</v>
      </c>
      <c r="B24" s="1496"/>
      <c r="C24" s="1492" t="s">
        <v>1111</v>
      </c>
      <c r="D24" s="1493"/>
      <c r="E24" s="1493"/>
      <c r="F24" s="1493"/>
      <c r="G24" s="1493"/>
      <c r="H24" s="1493"/>
      <c r="I24" s="1493"/>
      <c r="J24" s="1493"/>
      <c r="K24" s="1494"/>
      <c r="L24" s="1492" t="s">
        <v>1114</v>
      </c>
      <c r="M24" s="1493"/>
      <c r="N24" s="1493"/>
      <c r="O24" s="1493"/>
      <c r="P24" s="1493"/>
      <c r="Q24" s="1493"/>
      <c r="R24" s="1494"/>
      <c r="S24" s="1492" t="s">
        <v>1110</v>
      </c>
      <c r="T24" s="1493"/>
      <c r="U24" s="1493"/>
      <c r="V24" s="1493"/>
      <c r="W24" s="1493"/>
      <c r="X24" s="1493"/>
      <c r="Y24" s="1494"/>
    </row>
    <row r="25" spans="1:25" ht="45" customHeight="1" x14ac:dyDescent="0.25">
      <c r="A25" s="1497" t="s">
        <v>81</v>
      </c>
      <c r="B25" s="1498"/>
      <c r="C25" s="1492" t="s">
        <v>932</v>
      </c>
      <c r="D25" s="1493"/>
      <c r="E25" s="1493"/>
      <c r="F25" s="1493"/>
      <c r="G25" s="1493"/>
      <c r="H25" s="1493"/>
      <c r="I25" s="1493"/>
      <c r="J25" s="1493"/>
      <c r="K25" s="1494"/>
      <c r="L25" s="1492" t="s">
        <v>932</v>
      </c>
      <c r="M25" s="1493"/>
      <c r="N25" s="1493"/>
      <c r="O25" s="1493"/>
      <c r="P25" s="1493"/>
      <c r="Q25" s="1493"/>
      <c r="R25" s="1494"/>
      <c r="S25" s="1492" t="s">
        <v>932</v>
      </c>
      <c r="T25" s="1493"/>
      <c r="U25" s="1493"/>
      <c r="V25" s="1493"/>
      <c r="W25" s="1493"/>
      <c r="X25" s="1493"/>
      <c r="Y25" s="1494"/>
    </row>
    <row r="26" spans="1:25" ht="168" customHeight="1" x14ac:dyDescent="0.25">
      <c r="A26" s="1497" t="s">
        <v>80</v>
      </c>
      <c r="B26" s="1498"/>
      <c r="C26" s="1492" t="s">
        <v>1117</v>
      </c>
      <c r="D26" s="1493"/>
      <c r="E26" s="1493"/>
      <c r="F26" s="1493"/>
      <c r="G26" s="1493"/>
      <c r="H26" s="1493"/>
      <c r="I26" s="1493"/>
      <c r="J26" s="1493"/>
      <c r="K26" s="1494"/>
      <c r="L26" s="1492" t="s">
        <v>1116</v>
      </c>
      <c r="M26" s="1493"/>
      <c r="N26" s="1493"/>
      <c r="O26" s="1493"/>
      <c r="P26" s="1493"/>
      <c r="Q26" s="1493"/>
      <c r="R26" s="1494"/>
      <c r="S26" s="1492" t="s">
        <v>1115</v>
      </c>
      <c r="T26" s="1493"/>
      <c r="U26" s="1493"/>
      <c r="V26" s="1493"/>
      <c r="W26" s="1493"/>
      <c r="X26" s="1493"/>
      <c r="Y26" s="1494"/>
    </row>
    <row r="27" spans="1:25" ht="172.5" customHeight="1" x14ac:dyDescent="0.25">
      <c r="A27" s="1495" t="s">
        <v>341</v>
      </c>
      <c r="B27" s="1496"/>
      <c r="C27" s="1492" t="s">
        <v>1102</v>
      </c>
      <c r="D27" s="1493"/>
      <c r="E27" s="1493"/>
      <c r="F27" s="1493"/>
      <c r="G27" s="1493"/>
      <c r="H27" s="1493"/>
      <c r="I27" s="1493"/>
      <c r="J27" s="1493"/>
      <c r="K27" s="1494"/>
      <c r="L27" s="1492" t="s">
        <v>1113</v>
      </c>
      <c r="M27" s="1493"/>
      <c r="N27" s="1493"/>
      <c r="O27" s="1493"/>
      <c r="P27" s="1493"/>
      <c r="Q27" s="1493"/>
      <c r="R27" s="1494"/>
      <c r="S27" s="1492" t="s">
        <v>1118</v>
      </c>
      <c r="T27" s="1493"/>
      <c r="U27" s="1493"/>
      <c r="V27" s="1493"/>
      <c r="W27" s="1493"/>
      <c r="X27" s="1493"/>
      <c r="Y27" s="1494"/>
    </row>
    <row r="30" spans="1:25" x14ac:dyDescent="0.25">
      <c r="D30" s="4"/>
    </row>
    <row r="32" spans="1:25" x14ac:dyDescent="0.25">
      <c r="I32" s="12"/>
      <c r="J32" s="12"/>
      <c r="K32" s="12"/>
    </row>
    <row r="33" spans="9:11" ht="15.75" x14ac:dyDescent="0.25">
      <c r="I33" s="13"/>
      <c r="J33" s="14"/>
      <c r="K33" s="5"/>
    </row>
    <row r="34" spans="9:11" x14ac:dyDescent="0.25">
      <c r="I34" s="12"/>
      <c r="J34" s="5"/>
    </row>
    <row r="35" spans="9:11" x14ac:dyDescent="0.25">
      <c r="I35" s="12"/>
    </row>
  </sheetData>
  <mergeCells count="56">
    <mergeCell ref="A21:Y21"/>
    <mergeCell ref="C22:K22"/>
    <mergeCell ref="L22:R22"/>
    <mergeCell ref="S22:Y22"/>
    <mergeCell ref="A23:B23"/>
    <mergeCell ref="C23:K23"/>
    <mergeCell ref="L23:R23"/>
    <mergeCell ref="S23:Y23"/>
    <mergeCell ref="A27:B27"/>
    <mergeCell ref="C27:K27"/>
    <mergeCell ref="L27:R27"/>
    <mergeCell ref="S27:Y27"/>
    <mergeCell ref="A24:B24"/>
    <mergeCell ref="C24:K24"/>
    <mergeCell ref="L24:R24"/>
    <mergeCell ref="S24:Y24"/>
    <mergeCell ref="A25:B25"/>
    <mergeCell ref="C25:K25"/>
    <mergeCell ref="L25:R25"/>
    <mergeCell ref="S25:Y25"/>
    <mergeCell ref="A26:B26"/>
    <mergeCell ref="C26:K26"/>
    <mergeCell ref="L26:R26"/>
    <mergeCell ref="S26:Y26"/>
    <mergeCell ref="A13:M14"/>
    <mergeCell ref="N13:Y14"/>
    <mergeCell ref="A16:M17"/>
    <mergeCell ref="N16:Y17"/>
    <mergeCell ref="N18:Q19"/>
    <mergeCell ref="R19:U19"/>
    <mergeCell ref="V19:Y19"/>
    <mergeCell ref="F18:K18"/>
    <mergeCell ref="R18:Y18"/>
    <mergeCell ref="B11:J11"/>
    <mergeCell ref="L11:Q11"/>
    <mergeCell ref="R11:Y11"/>
    <mergeCell ref="B6:J6"/>
    <mergeCell ref="L6:Q6"/>
    <mergeCell ref="R6:Y6"/>
    <mergeCell ref="L7:Q7"/>
    <mergeCell ref="R7:Y7"/>
    <mergeCell ref="B8:J8"/>
    <mergeCell ref="L8:Q8"/>
    <mergeCell ref="R8:Y8"/>
    <mergeCell ref="L9:Q9"/>
    <mergeCell ref="R9:Y9"/>
    <mergeCell ref="B10:J10"/>
    <mergeCell ref="L10:Q10"/>
    <mergeCell ref="R10:Y10"/>
    <mergeCell ref="L5:Q5"/>
    <mergeCell ref="R5:Y5"/>
    <mergeCell ref="A1:A2"/>
    <mergeCell ref="B2:M2"/>
    <mergeCell ref="B4:J4"/>
    <mergeCell ref="L4:Q4"/>
    <mergeCell ref="R4:Y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266</TotalTime>
  <Application>Microsoft Excel</Application>
  <DocSecurity>0</DocSecurity>
  <ScaleCrop>false</ScaleCrop>
  <HeadingPairs>
    <vt:vector size="2" baseType="variant">
      <vt:variant>
        <vt:lpstr>Feuilles de calcul</vt:lpstr>
      </vt:variant>
      <vt:variant>
        <vt:i4>37</vt:i4>
      </vt:variant>
    </vt:vector>
  </HeadingPairs>
  <TitlesOfParts>
    <vt:vector size="37" baseType="lpstr">
      <vt:lpstr>Contexte de l'enseignement</vt:lpstr>
      <vt:lpstr>Notice</vt:lpstr>
      <vt:lpstr>Programme</vt:lpstr>
      <vt:lpstr>Problématiques_compétences</vt:lpstr>
      <vt:lpstr>Progression_Cycle4</vt:lpstr>
      <vt:lpstr>Générateur de séquences</vt:lpstr>
      <vt:lpstr>s1</vt:lpstr>
      <vt:lpstr>s2</vt:lpstr>
      <vt:lpstr>s3</vt:lpstr>
      <vt:lpstr>s4</vt:lpstr>
      <vt:lpstr>s5</vt:lpstr>
      <vt:lpstr>s6</vt:lpstr>
      <vt:lpstr>s7</vt:lpstr>
      <vt:lpstr>s8</vt:lpstr>
      <vt:lpstr>s9</vt:lpstr>
      <vt:lpstr>s10</vt:lpstr>
      <vt:lpstr>s11</vt:lpstr>
      <vt:lpstr>s12</vt:lpstr>
      <vt:lpstr>s13</vt:lpstr>
      <vt:lpstr>s14</vt:lpstr>
      <vt:lpstr>s15</vt:lpstr>
      <vt:lpstr>s16</vt:lpstr>
      <vt:lpstr>s17</vt:lpstr>
      <vt:lpstr>s18</vt:lpstr>
      <vt:lpstr>s19</vt:lpstr>
      <vt:lpstr>s20</vt:lpstr>
      <vt:lpstr>s21</vt:lpstr>
      <vt:lpstr>s22</vt:lpstr>
      <vt:lpstr>s23</vt:lpstr>
      <vt:lpstr>s24</vt:lpstr>
      <vt:lpstr>s25</vt:lpstr>
      <vt:lpstr>s26</vt:lpstr>
      <vt:lpstr>s27</vt:lpstr>
      <vt:lpstr>s28</vt:lpstr>
      <vt:lpstr>s29</vt:lpstr>
      <vt:lpstr>s30</vt:lpstr>
      <vt:lpstr>s31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pclaunay</dc:creator>
  <cp:lastModifiedBy>Greg</cp:lastModifiedBy>
  <cp:revision>44</cp:revision>
  <cp:lastPrinted>2016-04-26T16:31:45Z</cp:lastPrinted>
  <dcterms:created xsi:type="dcterms:W3CDTF">2015-11-08T10:15:20Z</dcterms:created>
  <dcterms:modified xsi:type="dcterms:W3CDTF">2019-12-12T15:08:43Z</dcterms:modified>
</cp:coreProperties>
</file>